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codeName="ThisWorkbook" defaultThemeVersion="124226"/>
  <mc:AlternateContent xmlns:mc="http://schemas.openxmlformats.org/markup-compatibility/2006">
    <mc:Choice Requires="x15">
      <x15ac:absPath xmlns:x15ac="http://schemas.microsoft.com/office/spreadsheetml/2010/11/ac" url="M:\IFM Marketing\"/>
    </mc:Choice>
  </mc:AlternateContent>
  <xr:revisionPtr revIDLastSave="0" documentId="13_ncr:1_{724872FC-E8E4-4735-A541-84FD83DB9D6E}" xr6:coauthVersionLast="47" xr6:coauthVersionMax="47" xr10:uidLastSave="{00000000-0000-0000-0000-000000000000}"/>
  <workbookProtection workbookAlgorithmName="SHA-512" workbookHashValue="eNU2YmX9TAFDessY/O80NDOYWvKCEFmYslrbN5GyjqlYR2Bz+6RmIWR95W9dc9MzuAK6bqNufiRLhN7iPG4ZrQ==" workbookSaltValue="m3aoneYJsdYTy13pDsectQ==" workbookSpinCount="100000" lockStructure="1"/>
  <bookViews>
    <workbookView xWindow="-120" yWindow="-120" windowWidth="29040" windowHeight="15720" firstSheet="2" activeTab="2" xr2:uid="{00000000-000D-0000-FFFF-FFFF00000000}"/>
  </bookViews>
  <sheets>
    <sheet name="PTData" sheetId="9" state="hidden" r:id="rId1"/>
    <sheet name="Years" sheetId="6" state="hidden" r:id="rId2"/>
    <sheet name="PerpetualSchedule" sheetId="8" r:id="rId3"/>
  </sheets>
  <definedNames>
    <definedName name="EOT">#REF!</definedName>
    <definedName name="_xlnm.Print_Area" localSheetId="2">PerpetualSchedule!$C$1:$I$55</definedName>
    <definedName name="_xlnm.Print_Titles" localSheetId="2">PerpetualSchedule!$1:$5</definedName>
    <definedName name="Years">Years!$A$2:$A$11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0" i="9" l="1"/>
  <c r="P11" i="9"/>
  <c r="P12" i="9"/>
  <c r="P13" i="9"/>
  <c r="P14" i="9"/>
  <c r="P15" i="9"/>
  <c r="P16" i="9"/>
  <c r="P17" i="9"/>
  <c r="P18" i="9"/>
  <c r="P20" i="9"/>
  <c r="P21" i="9"/>
  <c r="P22" i="9"/>
  <c r="P23" i="9"/>
  <c r="P24" i="9"/>
  <c r="P25" i="9"/>
  <c r="P26" i="9"/>
  <c r="P27" i="9"/>
  <c r="P28" i="9"/>
  <c r="P29" i="9"/>
  <c r="P30" i="9"/>
  <c r="P31" i="9"/>
  <c r="P32" i="9"/>
  <c r="P33" i="9"/>
  <c r="P34" i="9"/>
  <c r="P35" i="9"/>
  <c r="P36" i="9"/>
  <c r="P37" i="9"/>
  <c r="P38" i="9"/>
  <c r="P39" i="9"/>
  <c r="P40" i="9"/>
  <c r="P42" i="9"/>
  <c r="P43" i="9"/>
  <c r="P44" i="9"/>
  <c r="P45" i="9"/>
  <c r="P46" i="9"/>
  <c r="P47" i="9"/>
  <c r="P49" i="9"/>
  <c r="P50" i="9"/>
  <c r="P51" i="9"/>
  <c r="P52" i="9"/>
  <c r="P53" i="9"/>
  <c r="P54" i="9"/>
  <c r="P5" i="9"/>
  <c r="P6" i="9"/>
  <c r="P7" i="9"/>
  <c r="P8" i="9"/>
  <c r="P9" i="9"/>
  <c r="P4" i="9"/>
  <c r="R3" i="9"/>
  <c r="P41" i="9" s="1"/>
  <c r="L54" i="9"/>
  <c r="L53" i="9"/>
  <c r="L40" i="9"/>
  <c r="L39" i="9"/>
  <c r="L37" i="9"/>
  <c r="L36" i="9"/>
  <c r="L22" i="9"/>
  <c r="L21" i="9"/>
  <c r="H54" i="9"/>
  <c r="J54" i="9" s="1"/>
  <c r="K54" i="9" s="1"/>
  <c r="H53" i="9"/>
  <c r="J53" i="9" s="1"/>
  <c r="K53" i="9" s="1"/>
  <c r="H51" i="9"/>
  <c r="J51" i="9" s="1"/>
  <c r="K51" i="9" s="1"/>
  <c r="L51" i="9" s="1"/>
  <c r="H50" i="9"/>
  <c r="J50" i="9" s="1"/>
  <c r="K50" i="9" s="1"/>
  <c r="L50" i="9" s="1"/>
  <c r="H49" i="9"/>
  <c r="J49" i="9" s="1"/>
  <c r="K49" i="9" s="1"/>
  <c r="L49" i="9" s="1"/>
  <c r="H48" i="9"/>
  <c r="J48" i="9" s="1"/>
  <c r="K48" i="9" s="1"/>
  <c r="L48" i="9" s="1"/>
  <c r="H46" i="9"/>
  <c r="J46" i="9" s="1"/>
  <c r="K46" i="9" s="1"/>
  <c r="L46" i="9" s="1"/>
  <c r="H45" i="9"/>
  <c r="J45" i="9" s="1"/>
  <c r="K45" i="9" s="1"/>
  <c r="L45" i="9" s="1"/>
  <c r="H44" i="9"/>
  <c r="J44" i="9" s="1"/>
  <c r="K44" i="9" s="1"/>
  <c r="L44" i="9" s="1"/>
  <c r="H43" i="9"/>
  <c r="J43" i="9" s="1"/>
  <c r="K43" i="9" s="1"/>
  <c r="L43" i="9" s="1"/>
  <c r="H41" i="9"/>
  <c r="J41" i="9" s="1"/>
  <c r="K41" i="9" s="1"/>
  <c r="L41" i="9" s="1"/>
  <c r="H40" i="9"/>
  <c r="J40" i="9" s="1"/>
  <c r="K40" i="9" s="1"/>
  <c r="H39" i="9"/>
  <c r="J39" i="9" s="1"/>
  <c r="K39" i="9" s="1"/>
  <c r="H37" i="9"/>
  <c r="J37" i="9" s="1"/>
  <c r="K37" i="9" s="1"/>
  <c r="H36" i="9"/>
  <c r="J36" i="9" s="1"/>
  <c r="K36" i="9" s="1"/>
  <c r="H34" i="9"/>
  <c r="J34" i="9" s="1"/>
  <c r="K34" i="9" s="1"/>
  <c r="L34" i="9" s="1"/>
  <c r="H33" i="9"/>
  <c r="J33" i="9" s="1"/>
  <c r="K33" i="9" s="1"/>
  <c r="L33" i="9" s="1"/>
  <c r="H32" i="9"/>
  <c r="J32" i="9" s="1"/>
  <c r="K32" i="9" s="1"/>
  <c r="L32" i="9" s="1"/>
  <c r="H30" i="9"/>
  <c r="J30" i="9" s="1"/>
  <c r="K30" i="9" s="1"/>
  <c r="L30" i="9" s="1"/>
  <c r="H29" i="9"/>
  <c r="J29" i="9" s="1"/>
  <c r="K29" i="9" s="1"/>
  <c r="L29" i="9" s="1"/>
  <c r="H28" i="9"/>
  <c r="J28" i="9" s="1"/>
  <c r="K28" i="9" s="1"/>
  <c r="L28" i="9" s="1"/>
  <c r="H26" i="9"/>
  <c r="J26" i="9" s="1"/>
  <c r="K26" i="9" s="1"/>
  <c r="L26" i="9" s="1"/>
  <c r="H25" i="9"/>
  <c r="J25" i="9" s="1"/>
  <c r="K25" i="9" s="1"/>
  <c r="L25" i="9" s="1"/>
  <c r="H23" i="9"/>
  <c r="J23" i="9" s="1"/>
  <c r="K23" i="9" s="1"/>
  <c r="L23" i="9" s="1"/>
  <c r="H22" i="9"/>
  <c r="J22" i="9" s="1"/>
  <c r="K22" i="9" s="1"/>
  <c r="H21" i="9"/>
  <c r="J21" i="9" s="1"/>
  <c r="K21" i="9" s="1"/>
  <c r="H19" i="9"/>
  <c r="J19" i="9" s="1"/>
  <c r="K19" i="9" s="1"/>
  <c r="L19" i="9" s="1"/>
  <c r="H18" i="9"/>
  <c r="J18" i="9" s="1"/>
  <c r="K18" i="9" s="1"/>
  <c r="L18" i="9" s="1"/>
  <c r="H17" i="9"/>
  <c r="J17" i="9" s="1"/>
  <c r="K17" i="9" s="1"/>
  <c r="L17" i="9" s="1"/>
  <c r="H16" i="9"/>
  <c r="J16" i="9" s="1"/>
  <c r="K16" i="9" s="1"/>
  <c r="L16" i="9" s="1"/>
  <c r="H15" i="9"/>
  <c r="J15" i="9" s="1"/>
  <c r="K15" i="9" s="1"/>
  <c r="L15" i="9" s="1"/>
  <c r="H13" i="9"/>
  <c r="J13" i="9" s="1"/>
  <c r="K13" i="9" s="1"/>
  <c r="L13" i="9" s="1"/>
  <c r="H12" i="9"/>
  <c r="J12" i="9" s="1"/>
  <c r="K12" i="9" s="1"/>
  <c r="L12" i="9" s="1"/>
  <c r="H11" i="9"/>
  <c r="J11" i="9" s="1"/>
  <c r="K11" i="9" s="1"/>
  <c r="L11" i="9" s="1"/>
  <c r="H10" i="9"/>
  <c r="J10" i="9" s="1"/>
  <c r="K10" i="9" s="1"/>
  <c r="L10" i="9" s="1"/>
  <c r="H6" i="9"/>
  <c r="J6" i="9" s="1"/>
  <c r="K6" i="9" s="1"/>
  <c r="L6" i="9" s="1"/>
  <c r="H7" i="9"/>
  <c r="J7" i="9" s="1"/>
  <c r="K7" i="9" s="1"/>
  <c r="L7" i="9" s="1"/>
  <c r="H8" i="9"/>
  <c r="J8" i="9" s="1"/>
  <c r="K8" i="9" s="1"/>
  <c r="L8" i="9" s="1"/>
  <c r="H5" i="9"/>
  <c r="J5" i="9" s="1"/>
  <c r="K5" i="9" s="1"/>
  <c r="L5" i="9" s="1"/>
  <c r="P19" i="9" l="1"/>
  <c r="P48" i="9"/>
  <c r="I54" i="9"/>
  <c r="I53" i="9"/>
  <c r="I51" i="9"/>
  <c r="I50" i="9"/>
  <c r="I49" i="9"/>
  <c r="I48" i="9"/>
  <c r="I46" i="9"/>
  <c r="I45" i="9"/>
  <c r="I44" i="9"/>
  <c r="I43" i="9"/>
  <c r="I41" i="9"/>
  <c r="I40" i="9"/>
  <c r="I39" i="9"/>
  <c r="I37" i="9"/>
  <c r="I36" i="9"/>
  <c r="I34" i="9"/>
  <c r="I33" i="9"/>
  <c r="I32" i="9"/>
  <c r="I30" i="9"/>
  <c r="I29" i="9"/>
  <c r="I28" i="9"/>
  <c r="I26" i="9"/>
  <c r="I25" i="9"/>
  <c r="I23" i="9"/>
  <c r="I22" i="9"/>
  <c r="I21" i="9"/>
  <c r="I19" i="9"/>
  <c r="I18" i="9"/>
  <c r="I17" i="9"/>
  <c r="I16" i="9"/>
  <c r="I15" i="9"/>
  <c r="I13" i="9"/>
  <c r="I12" i="9"/>
  <c r="I11" i="9"/>
  <c r="I10" i="9"/>
  <c r="I8" i="9"/>
  <c r="I7" i="9"/>
  <c r="I6" i="9"/>
  <c r="I5" i="9"/>
  <c r="B7" i="8" s="1" a="1"/>
  <c r="B7" i="8" s="1"/>
  <c r="A2" i="6" l="1"/>
  <c r="A3" i="6" s="1"/>
  <c r="A4" i="6" s="1"/>
  <c r="A5" i="6" s="1"/>
  <c r="A6" i="6" s="1"/>
  <c r="A7" i="6" s="1"/>
  <c r="A8" i="6" s="1"/>
  <c r="A9" i="6" s="1"/>
  <c r="A10" i="6" s="1"/>
  <c r="A11" i="6" s="1"/>
  <c r="L8" i="8" l="1"/>
  <c r="L20" i="8"/>
  <c r="L32" i="8"/>
  <c r="L44" i="8"/>
  <c r="L56" i="8"/>
  <c r="L37" i="8"/>
  <c r="L15" i="8"/>
  <c r="L28" i="8"/>
  <c r="L54" i="8"/>
  <c r="L9" i="8"/>
  <c r="L21" i="8"/>
  <c r="L33" i="8"/>
  <c r="L45" i="8"/>
  <c r="L57" i="8"/>
  <c r="L25" i="8"/>
  <c r="L50" i="8"/>
  <c r="L51" i="8"/>
  <c r="L41" i="8"/>
  <c r="L43" i="8"/>
  <c r="L10" i="8"/>
  <c r="L22" i="8"/>
  <c r="L34" i="8"/>
  <c r="L46" i="8"/>
  <c r="L58" i="8"/>
  <c r="L38" i="8"/>
  <c r="L27" i="8"/>
  <c r="L17" i="8"/>
  <c r="L30" i="8"/>
  <c r="L55" i="8"/>
  <c r="L11" i="8"/>
  <c r="L23" i="8"/>
  <c r="L35" i="8"/>
  <c r="L47" i="8"/>
  <c r="L14" i="8"/>
  <c r="L52" i="8"/>
  <c r="L53" i="8"/>
  <c r="L19" i="8"/>
  <c r="L12" i="8"/>
  <c r="L24" i="8"/>
  <c r="L36" i="8"/>
  <c r="L48" i="8"/>
  <c r="L49" i="8"/>
  <c r="L26" i="8"/>
  <c r="L39" i="8"/>
  <c r="L29" i="8"/>
  <c r="L42" i="8"/>
  <c r="L31" i="8"/>
  <c r="L13" i="8"/>
  <c r="L16" i="8"/>
  <c r="L18" i="8"/>
  <c r="L40" i="8"/>
  <c r="L7"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<sst xmlns="http://schemas.openxmlformats.org/spreadsheetml/2006/main" count="311" uniqueCount="156">
  <si>
    <t xml:space="preserve">Simulated Liquid </t>
  </si>
  <si>
    <t>Infant formula</t>
  </si>
  <si>
    <t>Chocolate block</t>
  </si>
  <si>
    <t>Milk Powder</t>
  </si>
  <si>
    <t xml:space="preserve">Simulated Sample </t>
  </si>
  <si>
    <t>Lotion</t>
  </si>
  <si>
    <t>Herbal tea</t>
  </si>
  <si>
    <t>"Big 6" E. coli</t>
  </si>
  <si>
    <t>Pharmaceutical, Surgical and Cosmetics</t>
  </si>
  <si>
    <t>Food Factory Hygiene</t>
  </si>
  <si>
    <t>Extension Microbiology</t>
  </si>
  <si>
    <t>Sample Type</t>
  </si>
  <si>
    <t>Legionella</t>
  </si>
  <si>
    <t>Simulated Sample
(non-pathogenic format)</t>
  </si>
  <si>
    <t>Swabs
(General Hygiene Checks)</t>
  </si>
  <si>
    <t>Swabs
(Gram Negative Organisms)</t>
  </si>
  <si>
    <t>Swabs
(Gram Positive Organisms)</t>
  </si>
  <si>
    <t xml:space="preserve">
Count (/swab): Plate count, Anaerobic Count, Mould, Yeast </t>
  </si>
  <si>
    <t>Sludge</t>
  </si>
  <si>
    <t>Specialist Food Matrices</t>
  </si>
  <si>
    <t>Antibiotic Sensitivity, Organism Identification, Biochemical tests</t>
  </si>
  <si>
    <t>Simulated beverages and
clean drinking water</t>
  </si>
  <si>
    <t>Simulated
Environmental Water</t>
  </si>
  <si>
    <t>Sample Count: 3
Format: 130g Real food
Preparation: NONE
Test as received</t>
  </si>
  <si>
    <t>Sample Count: 3
Format: 25g Real food
Preparation: NONE
Test as received</t>
  </si>
  <si>
    <t>Sample Count: 3
Format: 25g milk powder
Preparation: NONE
Test as received</t>
  </si>
  <si>
    <t>Sample Count: 2 
Format: 3 swabs each
Minor rehydration required</t>
  </si>
  <si>
    <t>Sample Count: 3
Preparation: NONE
Test as received</t>
  </si>
  <si>
    <t>Sample Count: 3
Format: Lotion and vial
Preparation: Combine lotion and vial prior to testing</t>
  </si>
  <si>
    <t>Sample Count: 3
Format: 130g herbal tea
Preparation: NONE
Test as received</t>
  </si>
  <si>
    <t>Sample Count: 3
Format: 130g capsule and unpressed tablet
Preparation: NONE
Test as received</t>
  </si>
  <si>
    <t>Solid materials
e.g., dressings</t>
  </si>
  <si>
    <t>Capsules
Unpressed Tablet</t>
  </si>
  <si>
    <t>Sample Count: 2
Format: real seafood plus vial
Preparation: Rehydrate
to obtain 40 g</t>
  </si>
  <si>
    <t>Sample Count: 3
Format: 40g chocolate
Preparation: NONE
Test as received</t>
  </si>
  <si>
    <t>Sample Count: 6
Format: Freeze-dried vial
Test 1 vial each month
Preparation: Reconstitute to obtain 100 mL</t>
  </si>
  <si>
    <t>“Big 6” E. coli detection and identification.
O26, O45, O103, O111, O121, O145  and O157
Detection of eae and stx genes</t>
  </si>
  <si>
    <t>Sample Count: 3
Format: Freeze-dried vial
Preparation: Reconstitute prior to testing</t>
  </si>
  <si>
    <t>Sample Count: 6
Format: Freeze-dried vial
Test 1 vial each month
Preparation: Reconstitute to obtain 1000 mL</t>
  </si>
  <si>
    <t>Sample Count: 3
Format: Freeze-dried vial
Preparation: Reconstitute to obtain 100 mL</t>
  </si>
  <si>
    <t>Sample Count: 3
Format: Freeze-dried vial
Preparation: Reconstitute to obtain 2500 mL</t>
  </si>
  <si>
    <t>Sample Count: 6
Format: Freeze-dried vial
Test 1 vial each month
Preparation: Reconstitute prior to testing</t>
  </si>
  <si>
    <t>Sample Count: 2 X 2
Format: Freeze-dried vial
Test each set in indicated month
Preparation: Reconstitute to obtain 800 mL</t>
  </si>
  <si>
    <t>Weeks to Dispatch</t>
  </si>
  <si>
    <t>Enrol by</t>
  </si>
  <si>
    <t>Result Due</t>
  </si>
  <si>
    <t>MIS-01</t>
  </si>
  <si>
    <t>VMS-01</t>
  </si>
  <si>
    <t>FP1</t>
  </si>
  <si>
    <t>NP1</t>
  </si>
  <si>
    <t>MX1</t>
  </si>
  <si>
    <t>XN1</t>
  </si>
  <si>
    <t>LG1</t>
  </si>
  <si>
    <t>SW1</t>
  </si>
  <si>
    <t>PH1</t>
  </si>
  <si>
    <t>CH1</t>
  </si>
  <si>
    <t>SF1</t>
  </si>
  <si>
    <t>CSP-01</t>
  </si>
  <si>
    <t>EW-01</t>
  </si>
  <si>
    <t>FP2</t>
  </si>
  <si>
    <t>NP2</t>
  </si>
  <si>
    <t>XP1</t>
  </si>
  <si>
    <t>MM1</t>
  </si>
  <si>
    <t>ST1</t>
  </si>
  <si>
    <t>MIS-02</t>
  </si>
  <si>
    <t>PH2</t>
  </si>
  <si>
    <t>VMS-02</t>
  </si>
  <si>
    <t>LG2</t>
  </si>
  <si>
    <t>SW2</t>
  </si>
  <si>
    <t>MX2</t>
  </si>
  <si>
    <t>FP3</t>
  </si>
  <si>
    <t>NP3</t>
  </si>
  <si>
    <t>SF2</t>
  </si>
  <si>
    <t>XP2</t>
  </si>
  <si>
    <t>PH3</t>
  </si>
  <si>
    <t>SL1</t>
  </si>
  <si>
    <t>CSP-02</t>
  </si>
  <si>
    <t>EW-02</t>
  </si>
  <si>
    <t>LG3</t>
  </si>
  <si>
    <t>FP4</t>
  </si>
  <si>
    <t>NP4</t>
  </si>
  <si>
    <t>SW3</t>
  </si>
  <si>
    <t>MM2</t>
  </si>
  <si>
    <t>Milti-round PT
Results Due</t>
  </si>
  <si>
    <t>PT Suffix</t>
  </si>
  <si>
    <t>Enrol by Week</t>
  </si>
  <si>
    <t>Enrol by  Year Offset</t>
  </si>
  <si>
    <t>Schedule  Sequence</t>
  </si>
  <si>
    <t>PT Item Code</t>
  </si>
  <si>
    <t>Available tests</t>
  </si>
  <si>
    <t>LG2s (filtration)</t>
  </si>
  <si>
    <t>Breakfast Foods</t>
  </si>
  <si>
    <t>Beverage ingredients</t>
  </si>
  <si>
    <t>Desserts</t>
  </si>
  <si>
    <t>Soups</t>
  </si>
  <si>
    <t>Starches</t>
  </si>
  <si>
    <t>Traditional and Festive Foods</t>
  </si>
  <si>
    <t>Potable Water and  Beverages</t>
  </si>
  <si>
    <t>Environmental Waters</t>
  </si>
  <si>
    <t>Veterinary</t>
  </si>
  <si>
    <t>Food Pathogens</t>
  </si>
  <si>
    <t>Food Non-Pathogens</t>
  </si>
  <si>
    <t>Carcass</t>
  </si>
  <si>
    <t>Years</t>
  </si>
  <si>
    <t>Sample Preparation</t>
  </si>
  <si>
    <t>Dispatch Date</t>
  </si>
  <si>
    <t>Applicable to both Commercial and Surgical Sterility testing
It is expected participants ensure the samples are free from aerobic, anaerobic and fungal contaminants</t>
  </si>
  <si>
    <t>25th of test month
(May to Oct)</t>
  </si>
  <si>
    <t>15th of test month
(Jan to Jun)</t>
  </si>
  <si>
    <t>15th of test month
(Jul to Dec)</t>
  </si>
  <si>
    <t>Last day of test month
(Jan to Jun)</t>
  </si>
  <si>
    <t>Last day of test month
(Jul to Dec)</t>
  </si>
  <si>
    <t>Last day of test month
(Jun &amp; Sep)</t>
  </si>
  <si>
    <t>Last day of test month
(Dec &amp; Mar)</t>
  </si>
  <si>
    <t>25th of test month
(Nov to Apr)</t>
  </si>
  <si>
    <t>Odd
Even
All</t>
  </si>
  <si>
    <t>A</t>
  </si>
  <si>
    <t>E</t>
  </si>
  <si>
    <t>Header</t>
  </si>
  <si>
    <t>Y</t>
  </si>
  <si>
    <t>Select</t>
  </si>
  <si>
    <t>Sort by:</t>
  </si>
  <si>
    <t>Select Year:</t>
  </si>
  <si>
    <t>N</t>
  </si>
  <si>
    <t>Sample Count: 3
Format: sludge plus vial
Rehydration required to provide 50g sludge</t>
  </si>
  <si>
    <r>
      <t xml:space="preserve">“Big 6” </t>
    </r>
    <r>
      <rPr>
        <i/>
        <sz val="10"/>
        <color theme="3"/>
        <rFont val="Calibri"/>
        <family val="2"/>
        <scheme val="minor"/>
      </rPr>
      <t>E. coli</t>
    </r>
    <r>
      <rPr>
        <sz val="10"/>
        <color theme="3"/>
        <rFont val="Calibri"/>
        <family val="2"/>
        <scheme val="minor"/>
      </rPr>
      <t xml:space="preserve"> detection and identification.
O26, O45, O103, O111, O121, O145  and O157
Detection of eae and stx genes</t>
    </r>
  </si>
  <si>
    <t>Calculated
enrol by
date</t>
  </si>
  <si>
    <t>Odd or Even Year</t>
  </si>
  <si>
    <t>Program Category</t>
  </si>
  <si>
    <t>Programs and dates may change without notice.
Please always refer to the current, published PT order forms for confirmed programs and dates.
Please visit the IFM web site to download the latest version of the Perpetual Schedule</t>
  </si>
  <si>
    <t>Sample Count: 2
Format: real mince + vial
Preparation: Rehydrate 
to obtain 40 g</t>
  </si>
  <si>
    <t>Count (cfu/g): Enterobacteriaceae, Aerobic and Anaerobic Mesophilic and Thermophilic spores,
Total Anaerobic
Detection (/10g): Cronobacter spp.</t>
  </si>
  <si>
    <t>CSPm</t>
  </si>
  <si>
    <t>Sample Count: 2
Format: Freeze-dried vial
Preparation: Reconstitute to obtain 1000 mL</t>
  </si>
  <si>
    <t>Meat</t>
  </si>
  <si>
    <t>Seafood</t>
  </si>
  <si>
    <t>Count (cfu/g): Clostridium perfringens, Clostridium spp., Coagulase positive Staphylococcus spp.,
Enterococcus spp., Listeria monocytogenes
Detection (/25g): E. coli O157, Listeria monocytogenes, Listeria spp., Salmonella spp.</t>
  </si>
  <si>
    <t>Count (cfu/g): Plate Count and Anaerobic count, Bacillus cereus, E. coli, Enterobacteriaceae, Lactic acid bacteria, Mould, Coliforms, Pseudomonas spp., Thermotolerant (faecal) Coliforms, Yeast</t>
  </si>
  <si>
    <t>Count (cfu/mL): Plate count 21°C, Plate count 37°C
Count (cfu/100mL): Coliforms, Clostridium spp. (vegetative), Enterococcus spp., Thermotolerant (faecal) Coliforms, E. coli, Ps. aeruginosa, Pseudomonas spp., Yeast, Mould, Faecal Streptococcus spp.,
Coagulase positive Staphylococcus spp.</t>
  </si>
  <si>
    <t>Count (cfu/mL): Plate count 21°C, Plate count 37°C
Count (cfu/100mL): Coliforms, Enterococcus spp.,
E. coli, Ps. aeruginosa, Yeast, Mould,
Thermotolerant (faecal) Coliforms</t>
  </si>
  <si>
    <t xml:space="preserve">Count (cfu/g): Yeast, Mould, Total Yeast &amp; Mould,
Total aerobic microbial count (TAMC), Total combined yeast &amp; mould count (TYMC)
Detection (/10g, and 1g):
Candida albicans, Coagulase positive Staphylococcus spp., E. coli,  Ps. aeruginosa </t>
  </si>
  <si>
    <t xml:space="preserve">Count (cfu/g): Yeast, Mould, Total Yeast &amp; Mould,
Total aerobic microbial count (TAMC), Total combined yeast &amp; mould count (TYMC)
Detection (/10g and /1g): E. coli, Salmonella spp., Coagulase positive Staphylococcus spp.,
Clostridium perfringens, Clostridium spp., Pseudomonas aeruginosa </t>
  </si>
  <si>
    <t>Count (cfu/g): Total bacteria, coliform, E. coli, Coagulase positive Staphylococcus spp., Anaerobic sulfite reducing bacteria, H2S producing bacteria</t>
  </si>
  <si>
    <t>Detection (/25g): Campylobacter spp., Vibrio spp., Vibrio cholerae, Vibrio parahaemolyticus,
Salmonella spp., Yersinia spp. and Yersinia enterocolitica
Count (cfu/g): Vibrio parahaemolyticus and Campylobacter spp.
Identification to species level of detected targets</t>
  </si>
  <si>
    <t>Count (/swab): Coliforms, E. coli, Enterobacteriaceae
Detection (/swab): Campylobacter spp., E. coli, E. coli O157, Salmonella spp.</t>
  </si>
  <si>
    <t>Count (cfu/1000 mL): Legionella pneumophila, Legionella spp., Total Legionella,  species and serogroup identification of targets</t>
  </si>
  <si>
    <t>Count (cfu/mL): Plate count 21°C, Plate count 37°C,
Legionella pneumophila (SG1, SG2-14), Total Legionella pneumophila, Legionella spp., Total Legionella</t>
  </si>
  <si>
    <t>Count (cfu/g): Yeast, Mould, Total Yeast &amp; Mould,
Total aerobic microbial count (TAMC), Total combined yeast &amp; mould count (TYMC)
Detection (/10g and /1g): Candida albicans, E. coli, Ps. aeruginosa, Pseudomonas spp., Salmonella spp.,
Coagulase positive Staphylococcus spp., Gram negative bacteria (bile tolerant)</t>
  </si>
  <si>
    <t>Count (cfu/g and cfu/cm2): Plate Count, E. coli, Coliforms
Detection (/25g): Salmonella spp., E. coli O157</t>
  </si>
  <si>
    <t>Detection (/0.1g): E. coli
Detection (/25g): Vibrio cholerae, Vibrio parahaemolyticus</t>
  </si>
  <si>
    <t>Count (cfu/g): Plate Count, E. coli, Coagulase positive Staphylococcus spp., Lactic acid bacteria, Enterobacteriaceae
Detection (/25g): Salmonella spp.</t>
  </si>
  <si>
    <t>Count (cfu/g): Psychrotrophic bacteria, Yeast, Mould, Pseudomonas aeruginosa
Detection (/25 g): Listeria monocytogenes</t>
  </si>
  <si>
    <t>Count (cfu/g): Plate Count, Coliforms,  Enterobacteriaceae,  Mould,  Yeast
Detection (/0.1g):  E. coli  ;  (/25g): Salmonella spp.</t>
  </si>
  <si>
    <t>IFM Quality Services Perpetual Microbiology PT Schedule (V1.10 - 5 September 2025)</t>
  </si>
  <si>
    <t>Count (/swab) Available from 2026: Coagulase positive Staphylococcus spp., Listeria monocytogenes
Detection (/swab): Listeria monocytogenes, Coagulase positive Staphylococcus spp., Clostridium spp.</t>
  </si>
  <si>
    <t xml:space="preserve">Detection (/25 g): Salmonella spp.
Count (cfu/g):  E. coli, Plate Count, Thermotolerant (faecal) Coliforms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</si>
</sst>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scheme val="minor"/>
    </font>
    <font>
      <b/>
      <sz val="14"/>
      <color rgb="FF9D2235"/>
      <name val="Calibri"/>
      <family val="2"/>
      <scheme val="minor"/>
    </font>
    <font>
      <i/>
      <sz val="14"/>
      <color theme="3"/>
      <name val="Calibri"/>
      <family val="2"/>
      <scheme val="minor"/>
    </font>
    <font>
      <b/>
      <i/>
      <sz val="60"/>
      <color rgb="FF9D2235"/>
      <name val="Tahoma"/>
      <family val="2"/>
    </font>
    <font>
      <b/>
      <i/>
      <sz val="16"/>
      <color rgb="FF9D2235"/>
      <name val="Calibri"/>
      <family val="2"/>
      <scheme val="minor"/>
    </font>
    <font>
      <sz val="10"/>
      <color theme="3"/>
      <name val="Calibri"/>
      <family val="2"/>
      <scheme val="minor"/>
    </font>
    <font>
      <i/>
      <sz val="10"/>
      <color theme="3"/>
      <name val="Calibri"/>
      <family val="2"/>
      <scheme val="minor"/>
    </font>
    <font>
      <sz val="11"/>
      <color theme="4"/>
      <name val="Calibri"/>
      <family val="2"/>
      <scheme val="minor"/>
    </font>
    <font>
      <b/>
      <i/>
      <sz val="11"/>
      <color theme="4"/>
      <name val="Calibri"/>
      <family val="2"/>
      <scheme val="minor"/>
    </font>
    <font>
      <b/>
      <i/>
      <u/>
      <sz val="14"/>
      <color theme="4"/>
      <name val="Calibri"/>
      <family val="2"/>
      <scheme val="minor"/>
    </font>
    <font>
      <b/>
      <i/>
      <sz val="10"/>
      <color theme="3"/>
      <name val="Calibri"/>
      <family val="2"/>
      <scheme val="minor"/>
    </font>
    <font>
      <sz val="10"/>
      <color theme="4"/>
      <name val="Calibri"/>
      <family val="2"/>
      <scheme val="minor"/>
    </font>
    <font>
      <b/>
      <i/>
      <sz val="48"/>
      <color rgb="FF9D2235"/>
      <name val="Tahoma"/>
      <family val="2"/>
    </font>
    <font>
      <i/>
      <sz val="20"/>
      <color theme="3"/>
      <name val="Tahoma"/>
      <family val="2"/>
    </font>
    <font>
      <i/>
      <sz val="10"/>
      <color theme="4"/>
      <name val="Calibri"/>
      <family val="2"/>
      <scheme val="minor"/>
    </font>
    <font>
      <sz val="10"/>
      <color theme="1"/>
      <name val="Calibri"/>
      <family val="2"/>
      <scheme val="minor"/>
    </font>
    <font>
      <b/>
      <sz val="10"/>
      <color rgb="FFFF0000"/>
      <name val="Calibri"/>
      <family val="2"/>
      <scheme val="minor"/>
    </font>
    <font>
      <b/>
      <i/>
      <sz val="8"/>
      <color theme="3"/>
      <name val="Calibri"/>
      <family val="2"/>
      <scheme val="minor"/>
    </font>
  </fonts>
  <fills count="7">
    <fill>
      <patternFill patternType="none"/>
    </fill>
    <fill>
      <patternFill patternType="gray125"/>
    </fill>
    <fill>
      <patternFill patternType="solid">
        <fgColor rgb="FFD4ECBA"/>
        <bgColor indexed="64"/>
      </patternFill>
    </fill>
    <fill>
      <patternFill patternType="solid">
        <fgColor theme="4" tint="0.79998168889431442"/>
        <bgColor indexed="64"/>
      </patternFill>
    </fill>
    <fill>
      <patternFill patternType="solid">
        <fgColor rgb="FFFFFFCC"/>
        <bgColor indexed="64"/>
      </patternFill>
    </fill>
    <fill>
      <patternFill patternType="solid">
        <fgColor rgb="FFFFD85B"/>
        <bgColor indexed="64"/>
      </patternFill>
    </fill>
    <fill>
      <patternFill patternType="gray0625">
        <fgColor rgb="FFFFC000"/>
        <bgColor rgb="FFFFFFCC"/>
      </patternFill>
    </fill>
  </fills>
  <borders count="38">
    <border>
      <left/>
      <right/>
      <top/>
      <bottom/>
      <diagonal/>
    </border>
    <border>
      <left style="double">
        <color theme="4" tint="-0.24994659260841701"/>
      </left>
      <right/>
      <top/>
      <bottom/>
      <diagonal/>
    </border>
    <border>
      <left/>
      <right style="double">
        <color theme="4" tint="-0.24994659260841701"/>
      </right>
      <top/>
      <bottom/>
      <diagonal/>
    </border>
    <border>
      <left style="double">
        <color theme="4" tint="-0.24994659260841701"/>
      </left>
      <right style="thin">
        <color theme="4" tint="-0.24994659260841701"/>
      </right>
      <top style="thin">
        <color theme="4" tint="-0.24994659260841701"/>
      </top>
      <bottom style="thin">
        <color theme="4" tint="-0.24994659260841701"/>
      </bottom>
      <diagonal/>
    </border>
    <border>
      <left style="thin">
        <color theme="4" tint="-0.24994659260841701"/>
      </left>
      <right style="thin">
        <color theme="4" tint="-0.24994659260841701"/>
      </right>
      <top style="thin">
        <color theme="4" tint="-0.24994659260841701"/>
      </top>
      <bottom style="thin">
        <color theme="4" tint="-0.24994659260841701"/>
      </bottom>
      <diagonal/>
    </border>
    <border>
      <left style="thin">
        <color theme="4" tint="-0.24994659260841701"/>
      </left>
      <right style="thin">
        <color theme="4" tint="-0.24994659260841701"/>
      </right>
      <top style="thin">
        <color theme="4" tint="-0.24994659260841701"/>
      </top>
      <bottom style="double">
        <color theme="4" tint="-0.24994659260841701"/>
      </bottom>
      <diagonal/>
    </border>
    <border>
      <left style="thin">
        <color theme="4" tint="-0.24994659260841701"/>
      </left>
      <right style="double">
        <color theme="4" tint="-0.24994659260841701"/>
      </right>
      <top style="thin">
        <color theme="4" tint="-0.24994659260841701"/>
      </top>
      <bottom style="double">
        <color theme="4" tint="-0.24994659260841701"/>
      </bottom>
      <diagonal/>
    </border>
    <border>
      <left style="thin">
        <color theme="4" tint="-0.24994659260841701"/>
      </left>
      <right style="double">
        <color theme="4" tint="-0.24994659260841701"/>
      </right>
      <top style="thin">
        <color theme="4" tint="-0.24994659260841701"/>
      </top>
      <bottom style="thin">
        <color theme="4" tint="-0.24994659260841701"/>
      </bottom>
      <diagonal/>
    </border>
    <border>
      <left style="double">
        <color theme="4" tint="-0.24994659260841701"/>
      </left>
      <right style="thin">
        <color theme="4" tint="-0.24994659260841701"/>
      </right>
      <top/>
      <bottom style="double">
        <color theme="4" tint="-0.24994659260841701"/>
      </bottom>
      <diagonal/>
    </border>
    <border>
      <left style="thin">
        <color theme="4" tint="-0.24994659260841701"/>
      </left>
      <right style="thin">
        <color theme="4" tint="-0.24994659260841701"/>
      </right>
      <top/>
      <bottom style="double">
        <color theme="4" tint="-0.24994659260841701"/>
      </bottom>
      <diagonal/>
    </border>
    <border>
      <left style="thin">
        <color theme="4" tint="-0.24994659260841701"/>
      </left>
      <right style="double">
        <color theme="4" tint="-0.24994659260841701"/>
      </right>
      <top/>
      <bottom style="double">
        <color theme="4" tint="-0.24994659260841701"/>
      </bottom>
      <diagonal/>
    </border>
    <border>
      <left style="double">
        <color theme="4" tint="-0.24994659260841701"/>
      </left>
      <right/>
      <top style="thin">
        <color theme="4" tint="-0.24994659260841701"/>
      </top>
      <bottom style="thin">
        <color theme="4" tint="-0.24994659260841701"/>
      </bottom>
      <diagonal/>
    </border>
    <border>
      <left/>
      <right/>
      <top style="thin">
        <color theme="4" tint="-0.24994659260841701"/>
      </top>
      <bottom style="thin">
        <color theme="4" tint="-0.24994659260841701"/>
      </bottom>
      <diagonal/>
    </border>
    <border>
      <left/>
      <right style="double">
        <color theme="4" tint="-0.24994659260841701"/>
      </right>
      <top style="thin">
        <color theme="4" tint="-0.24994659260841701"/>
      </top>
      <bottom style="thin">
        <color theme="4" tint="-0.24994659260841701"/>
      </bottom>
      <diagonal/>
    </border>
    <border>
      <left style="double">
        <color theme="4" tint="-0.24994659260841701"/>
      </left>
      <right style="thin">
        <color theme="4" tint="-0.24994659260841701"/>
      </right>
      <top/>
      <bottom style="thin">
        <color theme="4" tint="-0.24994659260841701"/>
      </bottom>
      <diagonal/>
    </border>
    <border>
      <left style="thin">
        <color theme="4" tint="-0.24994659260841701"/>
      </left>
      <right style="thin">
        <color theme="4" tint="-0.24994659260841701"/>
      </right>
      <top/>
      <bottom style="thin">
        <color theme="4" tint="-0.24994659260841701"/>
      </bottom>
      <diagonal/>
    </border>
    <border>
      <left style="thin">
        <color theme="4" tint="-0.24994659260841701"/>
      </left>
      <right style="double">
        <color theme="4" tint="-0.24994659260841701"/>
      </right>
      <top/>
      <bottom style="thin">
        <color theme="4" tint="-0.24994659260841701"/>
      </bottom>
      <diagonal/>
    </border>
    <border>
      <left style="double">
        <color theme="4" tint="-0.24994659260841701"/>
      </left>
      <right/>
      <top style="double">
        <color theme="4" tint="-0.24994659260841701"/>
      </top>
      <bottom style="thin">
        <color theme="4" tint="-0.24994659260841701"/>
      </bottom>
      <diagonal/>
    </border>
    <border>
      <left/>
      <right/>
      <top style="double">
        <color theme="4" tint="-0.24994659260841701"/>
      </top>
      <bottom style="thin">
        <color theme="4" tint="-0.24994659260841701"/>
      </bottom>
      <diagonal/>
    </border>
    <border>
      <left style="double">
        <color theme="4" tint="-0.24994659260841701"/>
      </left>
      <right/>
      <top/>
      <bottom style="thin">
        <color theme="4" tint="-0.24994659260841701"/>
      </bottom>
      <diagonal/>
    </border>
    <border>
      <left/>
      <right/>
      <top/>
      <bottom style="thin">
        <color theme="4" tint="-0.24994659260841701"/>
      </bottom>
      <diagonal/>
    </border>
    <border>
      <left/>
      <right style="double">
        <color theme="4" tint="-0.24994659260841701"/>
      </right>
      <top/>
      <bottom style="thin">
        <color theme="4" tint="-0.24994659260841701"/>
      </bottom>
      <diagonal/>
    </border>
    <border>
      <left style="double">
        <color theme="4" tint="-0.24994659260841701"/>
      </left>
      <right/>
      <top style="thin">
        <color theme="4" tint="-0.24994659260841701"/>
      </top>
      <bottom style="double">
        <color theme="4" tint="-0.24994659260841701"/>
      </bottom>
      <diagonal/>
    </border>
    <border>
      <left/>
      <right/>
      <top style="thin">
        <color theme="4" tint="-0.24994659260841701"/>
      </top>
      <bottom style="double">
        <color theme="4" tint="-0.24994659260841701"/>
      </bottom>
      <diagonal/>
    </border>
    <border>
      <left/>
      <right style="double">
        <color theme="4" tint="-0.24994659260841701"/>
      </right>
      <top style="thin">
        <color theme="4" tint="-0.24994659260841701"/>
      </top>
      <bottom style="double">
        <color theme="4" tint="-0.24994659260841701"/>
      </bottom>
      <diagonal/>
    </border>
    <border>
      <left style="double">
        <color theme="3"/>
      </left>
      <right/>
      <top/>
      <bottom/>
      <diagonal/>
    </border>
    <border>
      <left/>
      <right/>
      <top style="double">
        <color theme="3"/>
      </top>
      <bottom/>
      <diagonal/>
    </border>
    <border>
      <left/>
      <right style="double">
        <color theme="3"/>
      </right>
      <top/>
      <bottom/>
      <diagonal/>
    </border>
    <border>
      <left style="double">
        <color theme="3"/>
      </left>
      <right/>
      <top style="double">
        <color theme="3"/>
      </top>
      <bottom/>
      <diagonal/>
    </border>
    <border>
      <left/>
      <right style="double">
        <color theme="3"/>
      </right>
      <top style="double">
        <color theme="3"/>
      </top>
      <bottom/>
      <diagonal/>
    </border>
    <border>
      <left style="double">
        <color theme="4" tint="-0.24994659260841701"/>
      </left>
      <right/>
      <top style="double">
        <color theme="4" tint="-0.24994659260841701"/>
      </top>
      <bottom style="double">
        <color theme="4" tint="-0.24994659260841701"/>
      </bottom>
      <diagonal/>
    </border>
    <border>
      <left/>
      <right style="double">
        <color theme="4" tint="-0.24994659260841701"/>
      </right>
      <top style="double">
        <color theme="4" tint="-0.24994659260841701"/>
      </top>
      <bottom style="double">
        <color theme="4" tint="-0.24994659260841701"/>
      </bottom>
      <diagonal/>
    </border>
    <border>
      <left style="double">
        <color theme="3"/>
      </left>
      <right/>
      <top style="double">
        <color theme="3"/>
      </top>
      <bottom style="double">
        <color theme="3"/>
      </bottom>
      <diagonal/>
    </border>
    <border>
      <left/>
      <right/>
      <top style="double">
        <color theme="3"/>
      </top>
      <bottom style="double">
        <color theme="3"/>
      </bottom>
      <diagonal/>
    </border>
    <border>
      <left/>
      <right style="double">
        <color theme="4" tint="-0.24994659260841701"/>
      </right>
      <top style="double">
        <color theme="3"/>
      </top>
      <bottom style="double">
        <color theme="3"/>
      </bottom>
      <diagonal/>
    </border>
    <border>
      <left style="double">
        <color rgb="FFFF0000"/>
      </left>
      <right/>
      <top style="double">
        <color rgb="FFFF0000"/>
      </top>
      <bottom style="double">
        <color rgb="FFFF0000"/>
      </bottom>
      <diagonal/>
    </border>
    <border>
      <left/>
      <right style="double">
        <color rgb="FFFF0000"/>
      </right>
      <top style="double">
        <color rgb="FFFF0000"/>
      </top>
      <bottom style="double">
        <color rgb="FFFF0000"/>
      </bottom>
      <diagonal/>
    </border>
    <border>
      <left style="double">
        <color theme="4" tint="-0.24994659260841701"/>
      </left>
      <right style="thin">
        <color theme="4" tint="-0.24994659260841701"/>
      </right>
      <top style="thin">
        <color theme="4" tint="-0.24994659260841701"/>
      </top>
      <bottom style="double">
        <color theme="4" tint="-0.24994659260841701"/>
      </bottom>
      <diagonal/>
    </border>
  </borders>
  <cellStyleXfs count="1">
    <xf numFmtId="0" fontId="0" fillId="0" borderId="0"/>
  </cellStyleXfs>
  <cellXfs count="102">
    <xf numFmtId="0" fontId="0" fillId="0" borderId="0" xfId="0"/>
    <xf numFmtId="0" fontId="0" fillId="0" borderId="0" xfId="0" applyAlignment="1">
      <alignment wrapText="1"/>
    </xf>
    <xf numFmtId="0" fontId="0" fillId="0" borderId="0" xfId="0" applyAlignment="1">
      <alignment vertical="center"/>
    </xf>
    <xf numFmtId="0" fontId="6" fillId="2" borderId="1" xfId="0" applyFont="1" applyFill="1" applyBorder="1" applyAlignment="1">
      <alignment horizontal="center" vertical="center" wrapText="1"/>
    </xf>
    <xf numFmtId="0" fontId="6" fillId="2" borderId="0" xfId="0" applyFont="1" applyFill="1" applyAlignment="1">
      <alignment horizontal="center" vertical="center" wrapText="1"/>
    </xf>
    <xf numFmtId="14" fontId="6" fillId="2" borderId="0" xfId="0" applyNumberFormat="1" applyFont="1" applyFill="1" applyAlignment="1">
      <alignment horizontal="center" vertical="center" wrapText="1"/>
    </xf>
    <xf numFmtId="14" fontId="6" fillId="2" borderId="2" xfId="0" applyNumberFormat="1" applyFont="1" applyFill="1" applyBorder="1" applyAlignment="1">
      <alignment horizontal="center" vertical="center" wrapText="1"/>
    </xf>
    <xf numFmtId="14" fontId="6" fillId="2" borderId="13" xfId="0" applyNumberFormat="1" applyFont="1" applyFill="1" applyBorder="1" applyAlignment="1">
      <alignment horizontal="center" vertical="center" wrapText="1"/>
    </xf>
    <xf numFmtId="14" fontId="6" fillId="3" borderId="21" xfId="0" applyNumberFormat="1" applyFont="1" applyFill="1" applyBorder="1" applyAlignment="1">
      <alignment horizontal="center" vertical="center" wrapText="1"/>
    </xf>
    <xf numFmtId="14" fontId="6" fillId="3" borderId="13" xfId="0" applyNumberFormat="1" applyFont="1" applyFill="1" applyBorder="1" applyAlignment="1">
      <alignment horizontal="center" vertical="center" wrapText="1"/>
    </xf>
    <xf numFmtId="14" fontId="0" fillId="0" borderId="0" xfId="0" applyNumberFormat="1"/>
    <xf numFmtId="1" fontId="3" fillId="0" borderId="2" xfId="0" applyNumberFormat="1" applyFont="1" applyBorder="1" applyAlignment="1">
      <alignment vertical="center" wrapText="1"/>
    </xf>
    <xf numFmtId="0" fontId="0" fillId="0" borderId="0" xfId="0" applyAlignment="1">
      <alignment horizontal="center" vertical="center" wrapText="1"/>
    </xf>
    <xf numFmtId="0" fontId="1" fillId="0" borderId="0" xfId="0" applyFont="1" applyAlignment="1">
      <alignment horizontal="center" vertical="center"/>
    </xf>
    <xf numFmtId="0" fontId="7" fillId="0" borderId="0" xfId="0" applyFont="1"/>
    <xf numFmtId="14" fontId="7" fillId="0" borderId="0" xfId="0" applyNumberFormat="1" applyFont="1"/>
    <xf numFmtId="0" fontId="7" fillId="0" borderId="0" xfId="0" applyFont="1" applyAlignment="1">
      <alignment wrapText="1"/>
    </xf>
    <xf numFmtId="0" fontId="7" fillId="0" borderId="0" xfId="0" applyFont="1" applyAlignment="1">
      <alignment horizontal="center" vertical="center" wrapText="1"/>
    </xf>
    <xf numFmtId="0" fontId="4" fillId="0" borderId="25" xfId="0" applyFont="1" applyBorder="1" applyAlignment="1">
      <alignment horizontal="center" vertical="center" wrapText="1"/>
    </xf>
    <xf numFmtId="0" fontId="1" fillId="0" borderId="27" xfId="0" applyFont="1" applyBorder="1" applyAlignment="1">
      <alignment horizontal="center" vertical="center"/>
    </xf>
    <xf numFmtId="49" fontId="10" fillId="3" borderId="18" xfId="0" applyNumberFormat="1" applyFont="1" applyFill="1" applyBorder="1" applyAlignment="1">
      <alignment horizontal="center" vertical="center" wrapText="1"/>
    </xf>
    <xf numFmtId="0" fontId="10" fillId="3" borderId="18" xfId="0" applyFont="1" applyFill="1" applyBorder="1" applyAlignment="1">
      <alignment horizontal="center" vertical="center" wrapText="1"/>
    </xf>
    <xf numFmtId="49" fontId="5" fillId="0" borderId="15" xfId="0" applyNumberFormat="1" applyFont="1" applyBorder="1" applyAlignment="1">
      <alignment horizontal="center" vertical="center"/>
    </xf>
    <xf numFmtId="14" fontId="5" fillId="0" borderId="15" xfId="0" applyNumberFormat="1" applyFont="1" applyBorder="1" applyAlignment="1">
      <alignment horizontal="center" vertical="center"/>
    </xf>
    <xf numFmtId="14" fontId="5" fillId="0" borderId="15" xfId="0" applyNumberFormat="1" applyFont="1" applyBorder="1" applyAlignment="1">
      <alignment horizontal="center" vertical="center" wrapText="1"/>
    </xf>
    <xf numFmtId="49" fontId="10" fillId="3" borderId="12" xfId="0" applyNumberFormat="1" applyFont="1" applyFill="1" applyBorder="1" applyAlignment="1">
      <alignment horizontal="center" vertical="center" wrapText="1"/>
    </xf>
    <xf numFmtId="0" fontId="10" fillId="3" borderId="12" xfId="0" applyFont="1" applyFill="1" applyBorder="1" applyAlignment="1">
      <alignment horizontal="center" vertical="center" wrapText="1"/>
    </xf>
    <xf numFmtId="49" fontId="10" fillId="3" borderId="12" xfId="0" applyNumberFormat="1" applyFont="1" applyFill="1" applyBorder="1" applyAlignment="1">
      <alignment horizontal="center" vertical="center"/>
    </xf>
    <xf numFmtId="0" fontId="10" fillId="3" borderId="12" xfId="0" applyFont="1" applyFill="1" applyBorder="1" applyAlignment="1">
      <alignment horizontal="center" vertical="center"/>
    </xf>
    <xf numFmtId="0" fontId="11" fillId="4" borderId="0" xfId="0" applyFont="1" applyFill="1" applyAlignment="1">
      <alignment horizontal="center" vertical="center"/>
    </xf>
    <xf numFmtId="0" fontId="10" fillId="3" borderId="17" xfId="0" applyFont="1" applyFill="1" applyBorder="1" applyAlignment="1">
      <alignment horizontal="center" vertical="center" wrapText="1"/>
    </xf>
    <xf numFmtId="0" fontId="5" fillId="0" borderId="14" xfId="0" applyFont="1" applyBorder="1" applyAlignment="1">
      <alignment horizontal="center" vertical="center"/>
    </xf>
    <xf numFmtId="0" fontId="5" fillId="0" borderId="15" xfId="0" applyFont="1" applyBorder="1" applyAlignment="1">
      <alignment horizontal="center" vertical="center"/>
    </xf>
    <xf numFmtId="0" fontId="5" fillId="0" borderId="15" xfId="0" applyFont="1" applyBorder="1" applyAlignment="1">
      <alignment horizontal="center" vertical="center" wrapText="1"/>
    </xf>
    <xf numFmtId="0" fontId="5" fillId="0" borderId="16" xfId="0" applyFont="1" applyBorder="1" applyAlignment="1">
      <alignment vertical="center" wrapText="1"/>
    </xf>
    <xf numFmtId="0" fontId="5" fillId="0" borderId="4" xfId="0" applyFont="1" applyBorder="1" applyAlignment="1">
      <alignment horizontal="center" vertical="center" wrapText="1"/>
    </xf>
    <xf numFmtId="0" fontId="5" fillId="0" borderId="7" xfId="0" applyFont="1" applyBorder="1" applyAlignment="1">
      <alignment vertical="center" wrapText="1"/>
    </xf>
    <xf numFmtId="0" fontId="5" fillId="0" borderId="4" xfId="0" applyFont="1" applyBorder="1" applyAlignment="1">
      <alignment horizontal="center" vertical="center"/>
    </xf>
    <xf numFmtId="0" fontId="15" fillId="0" borderId="0" xfId="0" applyFont="1"/>
    <xf numFmtId="0" fontId="10" fillId="3" borderId="11" xfId="0" applyFont="1" applyFill="1" applyBorder="1" applyAlignment="1">
      <alignment horizontal="center" vertical="center" wrapText="1"/>
    </xf>
    <xf numFmtId="0" fontId="6" fillId="3" borderId="13" xfId="0" applyFont="1" applyFill="1" applyBorder="1" applyAlignment="1">
      <alignment vertical="center" wrapText="1"/>
    </xf>
    <xf numFmtId="0" fontId="5" fillId="0" borderId="3" xfId="0" applyFont="1" applyBorder="1" applyAlignment="1">
      <alignment horizontal="center" vertical="center"/>
    </xf>
    <xf numFmtId="0" fontId="10" fillId="3" borderId="11" xfId="0" applyFont="1" applyFill="1" applyBorder="1" applyAlignment="1">
      <alignment horizontal="center" vertical="center"/>
    </xf>
    <xf numFmtId="0" fontId="6" fillId="3" borderId="13" xfId="0" applyFont="1" applyFill="1" applyBorder="1" applyAlignment="1">
      <alignment vertical="center"/>
    </xf>
    <xf numFmtId="0" fontId="5" fillId="0" borderId="3" xfId="0" applyFont="1" applyBorder="1" applyAlignment="1">
      <alignment horizontal="center" vertical="center" wrapText="1"/>
    </xf>
    <xf numFmtId="0" fontId="5" fillId="0" borderId="5" xfId="0" applyFont="1" applyBorder="1" applyAlignment="1">
      <alignment horizontal="center" vertical="center"/>
    </xf>
    <xf numFmtId="0" fontId="5" fillId="0" borderId="5" xfId="0" applyFont="1" applyBorder="1" applyAlignment="1">
      <alignment horizontal="center" vertical="center" wrapText="1"/>
    </xf>
    <xf numFmtId="0" fontId="5" fillId="0" borderId="6" xfId="0" applyFont="1" applyBorder="1" applyAlignment="1">
      <alignment vertical="center" wrapText="1"/>
    </xf>
    <xf numFmtId="0" fontId="6" fillId="0" borderId="8" xfId="0" applyFont="1" applyBorder="1" applyAlignment="1">
      <alignment horizontal="center" vertical="center" wrapText="1"/>
    </xf>
    <xf numFmtId="49" fontId="6" fillId="0" borderId="9" xfId="0" applyNumberFormat="1" applyFont="1" applyBorder="1" applyAlignment="1">
      <alignment horizontal="center" vertical="center"/>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14" fontId="5" fillId="0" borderId="0" xfId="0" applyNumberFormat="1" applyFont="1" applyAlignment="1">
      <alignment horizontal="center" vertical="center" wrapText="1"/>
    </xf>
    <xf numFmtId="0" fontId="15" fillId="0" borderId="0" xfId="0" applyFont="1" applyAlignment="1">
      <alignment horizontal="center" vertical="center"/>
    </xf>
    <xf numFmtId="0" fontId="6" fillId="3" borderId="19" xfId="0" applyFont="1" applyFill="1" applyBorder="1" applyAlignment="1">
      <alignment horizontal="center" vertical="center" wrapText="1"/>
    </xf>
    <xf numFmtId="0" fontId="6" fillId="3" borderId="20" xfId="0" applyFont="1" applyFill="1" applyBorder="1" applyAlignment="1">
      <alignment horizontal="center" vertical="center" wrapText="1"/>
    </xf>
    <xf numFmtId="14" fontId="6" fillId="3" borderId="20" xfId="0" applyNumberFormat="1" applyFont="1" applyFill="1" applyBorder="1" applyAlignment="1">
      <alignment horizontal="center" vertical="center" wrapText="1"/>
    </xf>
    <xf numFmtId="0" fontId="5" fillId="2" borderId="11" xfId="0" applyFont="1" applyFill="1" applyBorder="1" applyAlignment="1">
      <alignment horizontal="center" vertical="center"/>
    </xf>
    <xf numFmtId="0" fontId="5" fillId="2" borderId="12" xfId="0" applyFont="1" applyFill="1" applyBorder="1" applyAlignment="1">
      <alignment horizontal="center" vertical="center"/>
    </xf>
    <xf numFmtId="14" fontId="5" fillId="2" borderId="12" xfId="0" applyNumberFormat="1" applyFont="1" applyFill="1" applyBorder="1" applyAlignment="1">
      <alignment horizontal="center" vertical="center" wrapText="1"/>
    </xf>
    <xf numFmtId="2" fontId="5" fillId="2" borderId="12" xfId="0" applyNumberFormat="1" applyFont="1" applyFill="1" applyBorder="1" applyAlignment="1">
      <alignment horizontal="center" vertical="center"/>
    </xf>
    <xf numFmtId="0" fontId="5" fillId="2" borderId="13" xfId="0" applyFont="1" applyFill="1" applyBorder="1" applyAlignment="1">
      <alignment horizontal="center" vertical="center"/>
    </xf>
    <xf numFmtId="14" fontId="5" fillId="0" borderId="0" xfId="0" applyNumberFormat="1" applyFont="1" applyAlignment="1">
      <alignment horizontal="center"/>
    </xf>
    <xf numFmtId="0" fontId="5" fillId="3" borderId="11" xfId="0" applyFont="1" applyFill="1" applyBorder="1" applyAlignment="1">
      <alignment horizontal="center" vertical="center"/>
    </xf>
    <xf numFmtId="0" fontId="5" fillId="3" borderId="12" xfId="0" applyFont="1" applyFill="1" applyBorder="1" applyAlignment="1">
      <alignment horizontal="center" vertical="center"/>
    </xf>
    <xf numFmtId="14" fontId="5" fillId="3" borderId="12" xfId="0" applyNumberFormat="1" applyFont="1" applyFill="1" applyBorder="1" applyAlignment="1">
      <alignment horizontal="center" vertical="center" wrapText="1"/>
    </xf>
    <xf numFmtId="2" fontId="5" fillId="3" borderId="12" xfId="0" applyNumberFormat="1" applyFont="1" applyFill="1" applyBorder="1" applyAlignment="1">
      <alignment horizontal="center" vertical="center"/>
    </xf>
    <xf numFmtId="0" fontId="5" fillId="3" borderId="13" xfId="0" applyFont="1" applyFill="1" applyBorder="1" applyAlignment="1">
      <alignment horizontal="center" vertical="center"/>
    </xf>
    <xf numFmtId="0" fontId="5" fillId="2" borderId="22" xfId="0" applyFont="1" applyFill="1" applyBorder="1" applyAlignment="1">
      <alignment horizontal="center" vertical="center"/>
    </xf>
    <xf numFmtId="0" fontId="5" fillId="2" borderId="23" xfId="0" applyFont="1" applyFill="1" applyBorder="1" applyAlignment="1">
      <alignment horizontal="center" vertical="center"/>
    </xf>
    <xf numFmtId="14" fontId="5" fillId="2" borderId="23" xfId="0" applyNumberFormat="1" applyFont="1" applyFill="1" applyBorder="1" applyAlignment="1">
      <alignment horizontal="center" vertical="center" wrapText="1"/>
    </xf>
    <xf numFmtId="2" fontId="5" fillId="2" borderId="23" xfId="0" applyNumberFormat="1" applyFont="1" applyFill="1" applyBorder="1" applyAlignment="1">
      <alignment horizontal="center" vertical="center"/>
    </xf>
    <xf numFmtId="0" fontId="5" fillId="2" borderId="24" xfId="0" applyFont="1" applyFill="1" applyBorder="1" applyAlignment="1">
      <alignment horizontal="center" vertical="center"/>
    </xf>
    <xf numFmtId="14" fontId="15" fillId="0" borderId="0" xfId="0" applyNumberFormat="1" applyFont="1"/>
    <xf numFmtId="0" fontId="14" fillId="4" borderId="0" xfId="0" applyFont="1" applyFill="1" applyAlignment="1">
      <alignment horizontal="center" vertical="center" wrapText="1"/>
    </xf>
    <xf numFmtId="1" fontId="16" fillId="4" borderId="35" xfId="0" applyNumberFormat="1" applyFont="1" applyFill="1" applyBorder="1" applyAlignment="1">
      <alignment horizontal="center" vertical="center"/>
    </xf>
    <xf numFmtId="0" fontId="16" fillId="4" borderId="36" xfId="0" applyFont="1" applyFill="1" applyBorder="1" applyAlignment="1">
      <alignment horizontal="center" vertical="center" wrapText="1"/>
    </xf>
    <xf numFmtId="14" fontId="11" fillId="0" borderId="0" xfId="0" applyNumberFormat="1" applyFont="1" applyAlignment="1">
      <alignment vertical="center" wrapText="1"/>
    </xf>
    <xf numFmtId="14" fontId="11" fillId="0" borderId="0" xfId="0" applyNumberFormat="1" applyFont="1" applyAlignment="1">
      <alignment horizontal="center" vertical="center" wrapText="1"/>
    </xf>
    <xf numFmtId="0" fontId="7" fillId="0" borderId="0" xfId="0" applyFont="1" applyAlignment="1">
      <alignment vertical="center" wrapText="1"/>
    </xf>
    <xf numFmtId="0" fontId="7" fillId="0" borderId="0" xfId="0" applyFont="1" applyAlignment="1">
      <alignment vertical="center"/>
    </xf>
    <xf numFmtId="15" fontId="11" fillId="0" borderId="0" xfId="0" applyNumberFormat="1" applyFont="1" applyAlignment="1">
      <alignment horizontal="center" vertical="center" wrapText="1"/>
    </xf>
    <xf numFmtId="0" fontId="2" fillId="0" borderId="0" xfId="0" applyFont="1" applyAlignment="1">
      <alignment horizontal="center" vertical="center" wrapText="1"/>
    </xf>
    <xf numFmtId="14" fontId="2" fillId="0" borderId="0" xfId="0" applyNumberFormat="1" applyFont="1" applyAlignment="1">
      <alignment horizontal="center" vertical="center"/>
    </xf>
    <xf numFmtId="14" fontId="2" fillId="0" borderId="0" xfId="0" applyNumberFormat="1" applyFont="1" applyAlignment="1">
      <alignment horizontal="center" vertical="center" wrapText="1"/>
    </xf>
    <xf numFmtId="0" fontId="2" fillId="0" borderId="37" xfId="0" applyFont="1" applyBorder="1" applyAlignment="1">
      <alignment horizontal="center" vertical="center" wrapText="1"/>
    </xf>
    <xf numFmtId="14" fontId="2" fillId="0" borderId="5" xfId="0" applyNumberFormat="1" applyFont="1" applyBorder="1" applyAlignment="1">
      <alignment horizontal="center" vertical="center"/>
    </xf>
    <xf numFmtId="14" fontId="2" fillId="0" borderId="5" xfId="0" applyNumberFormat="1"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1" fontId="12" fillId="6" borderId="31" xfId="0" applyNumberFormat="1" applyFont="1" applyFill="1" applyBorder="1" applyAlignment="1" applyProtection="1">
      <alignment horizontal="center" vertical="center" wrapText="1"/>
      <protection locked="0"/>
    </xf>
    <xf numFmtId="1" fontId="9" fillId="4" borderId="30" xfId="0" applyNumberFormat="1" applyFont="1" applyFill="1" applyBorder="1" applyAlignment="1">
      <alignment horizontal="left" vertical="center" wrapText="1"/>
    </xf>
    <xf numFmtId="0" fontId="13" fillId="5" borderId="28" xfId="0" applyFont="1" applyFill="1" applyBorder="1" applyAlignment="1">
      <alignment horizontal="center" vertical="center"/>
    </xf>
    <xf numFmtId="0" fontId="13" fillId="5" borderId="26" xfId="0" applyFont="1" applyFill="1" applyBorder="1" applyAlignment="1">
      <alignment horizontal="center" vertical="center"/>
    </xf>
    <xf numFmtId="0" fontId="13" fillId="5" borderId="29" xfId="0" applyFont="1" applyFill="1" applyBorder="1" applyAlignment="1">
      <alignment horizontal="center" vertical="center"/>
    </xf>
    <xf numFmtId="0" fontId="17" fillId="0" borderId="1" xfId="0" applyFont="1" applyBorder="1" applyAlignment="1">
      <alignment horizontal="center" vertical="center" wrapText="1"/>
    </xf>
    <xf numFmtId="0" fontId="17" fillId="0" borderId="0" xfId="0" applyFont="1" applyAlignment="1">
      <alignment horizontal="center" vertical="center"/>
    </xf>
    <xf numFmtId="0" fontId="17" fillId="0" borderId="2" xfId="0" applyFont="1" applyBorder="1" applyAlignment="1">
      <alignment horizontal="center" vertical="center"/>
    </xf>
    <xf numFmtId="1" fontId="9" fillId="4" borderId="32" xfId="0" applyNumberFormat="1" applyFont="1" applyFill="1" applyBorder="1" applyAlignment="1">
      <alignment horizontal="left" vertical="center" wrapText="1" indent="2"/>
    </xf>
    <xf numFmtId="1" fontId="9" fillId="4" borderId="33" xfId="0" applyNumberFormat="1" applyFont="1" applyFill="1" applyBorder="1" applyAlignment="1">
      <alignment horizontal="left" vertical="center" wrapText="1" indent="2"/>
    </xf>
    <xf numFmtId="14" fontId="8" fillId="6" borderId="33" xfId="0" applyNumberFormat="1" applyFont="1" applyFill="1" applyBorder="1" applyAlignment="1" applyProtection="1">
      <alignment horizontal="center" vertical="center"/>
      <protection locked="0"/>
    </xf>
    <xf numFmtId="14" fontId="8" fillId="6" borderId="34" xfId="0" applyNumberFormat="1" applyFont="1" applyFill="1" applyBorder="1" applyAlignment="1" applyProtection="1">
      <alignment horizontal="center" vertical="center"/>
      <protection locked="0"/>
    </xf>
  </cellXfs>
  <cellStyles count="1">
    <cellStyle name="Normal" xfId="0" builtinId="0"/>
  </cellStyles>
  <dxfs count="5">
    <dxf>
      <border>
        <left/>
        <right style="thin">
          <color theme="3"/>
        </right>
        <vertical/>
        <horizontal/>
      </border>
    </dxf>
    <dxf>
      <border>
        <left style="thin">
          <color theme="3"/>
        </left>
        <vertical/>
        <horizontal/>
      </border>
    </dxf>
    <dxf>
      <font>
        <b/>
        <i/>
        <color theme="4" tint="-0.24994659260841701"/>
      </font>
      <fill>
        <patternFill>
          <bgColor theme="4" tint="0.79998168889431442"/>
        </patternFill>
      </fill>
    </dxf>
    <dxf>
      <border>
        <top style="thin">
          <color theme="3"/>
        </top>
        <bottom style="thin">
          <color theme="3"/>
        </bottom>
        <vertical/>
        <horizontal/>
      </border>
    </dxf>
    <dxf>
      <border>
        <left style="thin">
          <color theme="3"/>
        </left>
        <vertical/>
        <horizontal/>
      </border>
    </dxf>
  </dxfs>
  <tableStyles count="0" defaultTableStyle="TableStyleMedium9" defaultPivotStyle="PivotStyleLight16"/>
  <colors>
    <mruColors>
      <color rgb="FFFFFFCC"/>
      <color rgb="FFFFD85B"/>
      <color rgb="FFECF1F8"/>
      <color rgb="FFD4ECBA"/>
      <color rgb="FF9D2235"/>
      <color rgb="FFCCFFFF"/>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5143501</xdr:colOff>
      <xdr:row>1</xdr:row>
      <xdr:rowOff>47625</xdr:rowOff>
    </xdr:from>
    <xdr:to>
      <xdr:col>8</xdr:col>
      <xdr:colOff>6238337</xdr:colOff>
      <xdr:row>3</xdr:row>
      <xdr:rowOff>229505</xdr:rowOff>
    </xdr:to>
    <xdr:pic>
      <xdr:nvPicPr>
        <xdr:cNvPr id="2" name="Picture 1">
          <a:extLst>
            <a:ext uri="{FF2B5EF4-FFF2-40B4-BE49-F238E27FC236}">
              <a16:creationId xmlns:a16="http://schemas.microsoft.com/office/drawing/2014/main" id="{7BCC5311-DC95-769B-8AB1-A1CEF51359FC}"/>
            </a:ext>
          </a:extLst>
        </xdr:cNvPr>
        <xdr:cNvPicPr>
          <a:picLocks noChangeAspect="1"/>
        </xdr:cNvPicPr>
      </xdr:nvPicPr>
      <xdr:blipFill>
        <a:blip xmlns:r="http://schemas.openxmlformats.org/officeDocument/2006/relationships" r:embed="rId1"/>
        <a:stretch>
          <a:fillRect/>
        </a:stretch>
      </xdr:blipFill>
      <xdr:spPr>
        <a:xfrm>
          <a:off x="13611226" y="876300"/>
          <a:ext cx="1094836" cy="924830"/>
        </a:xfrm>
        <a:prstGeom prst="rect">
          <a:avLst/>
        </a:prstGeom>
      </xdr:spPr>
    </xdr:pic>
    <xdr:clientData/>
  </xdr:twoCellAnchor>
  <xdr:twoCellAnchor editAs="oneCell">
    <xdr:from>
      <xdr:col>6</xdr:col>
      <xdr:colOff>1019176</xdr:colOff>
      <xdr:row>2</xdr:row>
      <xdr:rowOff>257175</xdr:rowOff>
    </xdr:from>
    <xdr:to>
      <xdr:col>6</xdr:col>
      <xdr:colOff>1657050</xdr:colOff>
      <xdr:row>2</xdr:row>
      <xdr:rowOff>524015</xdr:rowOff>
    </xdr:to>
    <xdr:pic>
      <xdr:nvPicPr>
        <xdr:cNvPr id="5" name="Picture 4">
          <a:extLst>
            <a:ext uri="{FF2B5EF4-FFF2-40B4-BE49-F238E27FC236}">
              <a16:creationId xmlns:a16="http://schemas.microsoft.com/office/drawing/2014/main" id="{884C2EA6-060C-C0AF-5684-D656CBA189BA}"/>
            </a:ext>
          </a:extLst>
        </xdr:cNvPr>
        <xdr:cNvPicPr>
          <a:picLocks noChangeAspect="1"/>
        </xdr:cNvPicPr>
      </xdr:nvPicPr>
      <xdr:blipFill>
        <a:blip xmlns:r="http://schemas.openxmlformats.org/officeDocument/2006/relationships" r:embed="rId2"/>
        <a:stretch>
          <a:fillRect/>
        </a:stretch>
      </xdr:blipFill>
      <xdr:spPr>
        <a:xfrm>
          <a:off x="4724401" y="942975"/>
          <a:ext cx="637874" cy="266840"/>
        </a:xfrm>
        <a:prstGeom prst="rect">
          <a:avLst/>
        </a:prstGeom>
      </xdr:spPr>
    </xdr:pic>
    <xdr:clientData/>
  </xdr:twoCellAnchor>
  <xdr:twoCellAnchor editAs="oneCell">
    <xdr:from>
      <xdr:col>3</xdr:col>
      <xdr:colOff>200026</xdr:colOff>
      <xdr:row>2</xdr:row>
      <xdr:rowOff>257175</xdr:rowOff>
    </xdr:from>
    <xdr:to>
      <xdr:col>3</xdr:col>
      <xdr:colOff>837900</xdr:colOff>
      <xdr:row>2</xdr:row>
      <xdr:rowOff>524015</xdr:rowOff>
    </xdr:to>
    <xdr:pic>
      <xdr:nvPicPr>
        <xdr:cNvPr id="6" name="Picture 5">
          <a:extLst>
            <a:ext uri="{FF2B5EF4-FFF2-40B4-BE49-F238E27FC236}">
              <a16:creationId xmlns:a16="http://schemas.microsoft.com/office/drawing/2014/main" id="{1905B5CD-C1E4-4B41-9469-581A941EA774}"/>
            </a:ext>
          </a:extLst>
        </xdr:cNvPr>
        <xdr:cNvPicPr>
          <a:picLocks noChangeAspect="1"/>
        </xdr:cNvPicPr>
      </xdr:nvPicPr>
      <xdr:blipFill>
        <a:blip xmlns:r="http://schemas.openxmlformats.org/officeDocument/2006/relationships" r:embed="rId2"/>
        <a:stretch>
          <a:fillRect/>
        </a:stretch>
      </xdr:blipFill>
      <xdr:spPr>
        <a:xfrm>
          <a:off x="1162051" y="942975"/>
          <a:ext cx="637874" cy="26684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6B752-CA00-4877-B05D-6243BA2C2145}">
  <dimension ref="A2:S55"/>
  <sheetViews>
    <sheetView topLeftCell="I30" workbookViewId="0">
      <selection activeCell="O42" sqref="O42"/>
    </sheetView>
  </sheetViews>
  <sheetFormatPr defaultRowHeight="12.75" x14ac:dyDescent="0.2"/>
  <cols>
    <col min="1" max="2" width="9.140625" style="38"/>
    <col min="3" max="3" width="20" style="38" customWidth="1"/>
    <col min="4" max="7" width="9.140625" style="38"/>
    <col min="8" max="8" width="10.7109375" style="73" bestFit="1" customWidth="1"/>
    <col min="9" max="9" width="9.140625" style="38"/>
    <col min="10" max="12" width="13.7109375" style="38" customWidth="1"/>
    <col min="13" max="13" width="27.140625" style="38" customWidth="1"/>
    <col min="14" max="14" width="47.140625" style="38" customWidth="1"/>
    <col min="15" max="15" width="90.7109375" style="38" customWidth="1"/>
    <col min="16" max="18" width="6.5703125" style="38" customWidth="1"/>
    <col min="19" max="16384" width="9.140625" style="38"/>
  </cols>
  <sheetData>
    <row r="2" spans="1:19" ht="13.5" thickBot="1" x14ac:dyDescent="0.25"/>
    <row r="3" spans="1:19" s="53" customFormat="1" ht="63.75" customHeight="1" thickTop="1" thickBot="1" x14ac:dyDescent="0.3">
      <c r="A3" s="3" t="s">
        <v>87</v>
      </c>
      <c r="B3" s="4" t="s">
        <v>84</v>
      </c>
      <c r="C3" s="5" t="s">
        <v>83</v>
      </c>
      <c r="D3" s="5" t="s">
        <v>86</v>
      </c>
      <c r="E3" s="4" t="s">
        <v>85</v>
      </c>
      <c r="F3" s="6" t="s">
        <v>43</v>
      </c>
      <c r="G3" s="6" t="s">
        <v>115</v>
      </c>
      <c r="H3" s="52" t="s">
        <v>126</v>
      </c>
      <c r="I3" s="48" t="s">
        <v>88</v>
      </c>
      <c r="J3" s="49" t="s">
        <v>44</v>
      </c>
      <c r="K3" s="50" t="s">
        <v>105</v>
      </c>
      <c r="L3" s="50" t="s">
        <v>45</v>
      </c>
      <c r="M3" s="50" t="s">
        <v>11</v>
      </c>
      <c r="N3" s="50" t="s">
        <v>104</v>
      </c>
      <c r="O3" s="51" t="s">
        <v>89</v>
      </c>
      <c r="P3" s="29" t="s">
        <v>120</v>
      </c>
      <c r="Q3" s="74" t="s">
        <v>118</v>
      </c>
      <c r="R3" s="75" t="str">
        <f>IF(ROUND(PerpetualSchedule!H3/2,0)*2 = PerpetualSchedule!H3,"E","O")</f>
        <v>E</v>
      </c>
      <c r="S3" s="76" t="s">
        <v>127</v>
      </c>
    </row>
    <row r="4" spans="1:19" s="53" customFormat="1" ht="19.5" customHeight="1" thickTop="1" x14ac:dyDescent="0.25">
      <c r="A4" s="54"/>
      <c r="B4" s="55"/>
      <c r="C4" s="56"/>
      <c r="D4" s="56"/>
      <c r="E4" s="55"/>
      <c r="F4" s="8"/>
      <c r="G4" s="8" t="s">
        <v>116</v>
      </c>
      <c r="H4" s="8"/>
      <c r="I4" s="30"/>
      <c r="J4" s="20"/>
      <c r="K4" s="21"/>
      <c r="L4" s="21"/>
      <c r="M4" s="21"/>
      <c r="N4" s="30" t="s">
        <v>100</v>
      </c>
      <c r="O4" s="21"/>
      <c r="P4" s="29" t="str">
        <f>IF(G4="A","Y",IF(G4=$R$3,"Y","N"))</f>
        <v>Y</v>
      </c>
      <c r="Q4" s="29" t="s">
        <v>119</v>
      </c>
    </row>
    <row r="5" spans="1:19" ht="51" x14ac:dyDescent="0.2">
      <c r="A5" s="57">
        <v>1</v>
      </c>
      <c r="B5" s="58" t="s">
        <v>48</v>
      </c>
      <c r="C5" s="59"/>
      <c r="D5" s="60">
        <v>0</v>
      </c>
      <c r="E5" s="58">
        <v>3</v>
      </c>
      <c r="F5" s="61">
        <v>3</v>
      </c>
      <c r="G5" s="7" t="s">
        <v>116</v>
      </c>
      <c r="H5" s="62">
        <f>MAX(DATE(PerpetualSchedule!$H$3+D5,1,1),DATE(PerpetualSchedule!$H$3+D5,1,1)-WEEKDAY(DATE(PerpetualSchedule!$H$3+D5,1,1),2)+(E5-1)*7+1)</f>
        <v>46034</v>
      </c>
      <c r="I5" s="31" t="str">
        <f>RIGHT(PerpetualSchedule!H3,2) &amp;B5</f>
        <v>26FP1</v>
      </c>
      <c r="J5" s="22" t="str">
        <f>TEXT(H5,"DD MMM YYYY")</f>
        <v>12 Jan 2026</v>
      </c>
      <c r="K5" s="23" t="str">
        <f>TEXT(J5+(7*F5),"dd mmm yyyy")</f>
        <v>02 Feb 2026</v>
      </c>
      <c r="L5" s="24" t="str">
        <f>IF(ISBLANK(C5),TEXT(K5+28,"dd mmm yyyy"),C5)</f>
        <v>02 Mar 2026</v>
      </c>
      <c r="M5" s="32" t="s">
        <v>91</v>
      </c>
      <c r="N5" s="33" t="s">
        <v>23</v>
      </c>
      <c r="O5" s="34" t="s">
        <v>136</v>
      </c>
      <c r="P5" s="29" t="str">
        <f t="shared" ref="P5:P54" si="0">IF(G5="A","Y",IF(G5=$R$3,"Y","N"))</f>
        <v>Y</v>
      </c>
      <c r="Q5" s="29" t="s">
        <v>123</v>
      </c>
    </row>
    <row r="6" spans="1:19" ht="51" x14ac:dyDescent="0.2">
      <c r="A6" s="57">
        <v>2</v>
      </c>
      <c r="B6" s="58" t="s">
        <v>59</v>
      </c>
      <c r="C6" s="59"/>
      <c r="D6" s="60">
        <v>0</v>
      </c>
      <c r="E6" s="58">
        <v>14</v>
      </c>
      <c r="F6" s="61">
        <v>3</v>
      </c>
      <c r="G6" s="7" t="s">
        <v>116</v>
      </c>
      <c r="H6" s="62">
        <f>MAX(DATE(PerpetualSchedule!$H$3+D6,1,1),DATE(PerpetualSchedule!$H$3+D6,1,1)-WEEKDAY(DATE(PerpetualSchedule!$H$3+D6,1,1),2)+(E6-1)*7+1)</f>
        <v>46111</v>
      </c>
      <c r="I6" s="31" t="str">
        <f>RIGHT(PerpetualSchedule!H3,2) &amp;B6</f>
        <v>26FP2</v>
      </c>
      <c r="J6" s="22" t="str">
        <f>TEXT(H6,"DD MMM YYYY")</f>
        <v>30 Mar 2026</v>
      </c>
      <c r="K6" s="23" t="str">
        <f t="shared" ref="K6:K8" si="1">TEXT(J6+(7*F6),"dd mmm yyyy")</f>
        <v>20 Apr 2026</v>
      </c>
      <c r="L6" s="24" t="str">
        <f t="shared" ref="L6:L54" si="2">IF(ISBLANK(C6),TEXT(K6+28,"dd mmm yyyy"),C6)</f>
        <v>18 May 2026</v>
      </c>
      <c r="M6" s="35" t="s">
        <v>93</v>
      </c>
      <c r="N6" s="35" t="s">
        <v>23</v>
      </c>
      <c r="O6" s="34" t="s">
        <v>136</v>
      </c>
      <c r="P6" s="29" t="str">
        <f t="shared" si="0"/>
        <v>Y</v>
      </c>
      <c r="Q6" s="29" t="s">
        <v>123</v>
      </c>
    </row>
    <row r="7" spans="1:19" ht="51" x14ac:dyDescent="0.2">
      <c r="A7" s="57">
        <v>3</v>
      </c>
      <c r="B7" s="58" t="s">
        <v>70</v>
      </c>
      <c r="C7" s="59"/>
      <c r="D7" s="60">
        <v>0</v>
      </c>
      <c r="E7" s="58">
        <v>33</v>
      </c>
      <c r="F7" s="61">
        <v>3</v>
      </c>
      <c r="G7" s="7" t="s">
        <v>116</v>
      </c>
      <c r="H7" s="62">
        <f>MAX(DATE(PerpetualSchedule!$H$3+D7,1,1),DATE(PerpetualSchedule!$H$3+D7,1,1)-WEEKDAY(DATE(PerpetualSchedule!$H$3+D7,1,1),2)+(E7-1)*7+1)</f>
        <v>46244</v>
      </c>
      <c r="I7" s="31" t="str">
        <f>RIGHT(PerpetualSchedule!H3,2) &amp;B7</f>
        <v>26FP3</v>
      </c>
      <c r="J7" s="22" t="str">
        <f t="shared" ref="J7:J54" si="3">TEXT(H7,"DD MMM YYYY")</f>
        <v>10 Aug 2026</v>
      </c>
      <c r="K7" s="23" t="str">
        <f t="shared" si="1"/>
        <v>31 Aug 2026</v>
      </c>
      <c r="L7" s="24" t="str">
        <f t="shared" si="2"/>
        <v>28 Sep 2026</v>
      </c>
      <c r="M7" s="37" t="s">
        <v>95</v>
      </c>
      <c r="N7" s="35" t="s">
        <v>23</v>
      </c>
      <c r="O7" s="34" t="s">
        <v>136</v>
      </c>
      <c r="P7" s="29" t="str">
        <f t="shared" si="0"/>
        <v>Y</v>
      </c>
      <c r="Q7" s="29" t="s">
        <v>123</v>
      </c>
    </row>
    <row r="8" spans="1:19" ht="51" x14ac:dyDescent="0.2">
      <c r="A8" s="57">
        <v>4</v>
      </c>
      <c r="B8" s="58" t="s">
        <v>79</v>
      </c>
      <c r="C8" s="59"/>
      <c r="D8" s="60">
        <v>0</v>
      </c>
      <c r="E8" s="58">
        <v>41</v>
      </c>
      <c r="F8" s="61">
        <v>3</v>
      </c>
      <c r="G8" s="7" t="s">
        <v>116</v>
      </c>
      <c r="H8" s="62">
        <f>MAX(DATE(PerpetualSchedule!$H$3+D8,1,1),DATE(PerpetualSchedule!$H$3+D8,1,1)-WEEKDAY(DATE(PerpetualSchedule!$H$3+D8,1,1),2)+(E8-1)*7+1)</f>
        <v>46300</v>
      </c>
      <c r="I8" s="31" t="str">
        <f>RIGHT(PerpetualSchedule!H3,2) &amp;B8</f>
        <v>26FP4</v>
      </c>
      <c r="J8" s="22" t="str">
        <f t="shared" si="3"/>
        <v>05 Oct 2026</v>
      </c>
      <c r="K8" s="23" t="str">
        <f t="shared" si="1"/>
        <v>26 Oct 2026</v>
      </c>
      <c r="L8" s="24" t="str">
        <f t="shared" si="2"/>
        <v>23 Nov 2026</v>
      </c>
      <c r="M8" s="35" t="s">
        <v>96</v>
      </c>
      <c r="N8" s="35" t="s">
        <v>23</v>
      </c>
      <c r="O8" s="34" t="s">
        <v>136</v>
      </c>
      <c r="P8" s="29" t="str">
        <f t="shared" si="0"/>
        <v>Y</v>
      </c>
      <c r="Q8" s="29" t="s">
        <v>123</v>
      </c>
    </row>
    <row r="9" spans="1:19" ht="15.75" customHeight="1" x14ac:dyDescent="0.2">
      <c r="A9" s="63"/>
      <c r="B9" s="64"/>
      <c r="C9" s="65"/>
      <c r="D9" s="66"/>
      <c r="E9" s="64"/>
      <c r="F9" s="67"/>
      <c r="G9" s="9" t="s">
        <v>116</v>
      </c>
      <c r="H9" s="8"/>
      <c r="I9" s="8"/>
      <c r="J9" s="25"/>
      <c r="K9" s="26"/>
      <c r="L9" s="26"/>
      <c r="M9" s="26"/>
      <c r="N9" s="39" t="s">
        <v>101</v>
      </c>
      <c r="O9" s="40"/>
      <c r="P9" s="29" t="str">
        <f t="shared" si="0"/>
        <v>Y</v>
      </c>
      <c r="Q9" s="29" t="s">
        <v>119</v>
      </c>
    </row>
    <row r="10" spans="1:19" ht="51" x14ac:dyDescent="0.2">
      <c r="A10" s="57">
        <v>5</v>
      </c>
      <c r="B10" s="58" t="s">
        <v>49</v>
      </c>
      <c r="C10" s="59"/>
      <c r="D10" s="60">
        <v>0</v>
      </c>
      <c r="E10" s="58">
        <v>3</v>
      </c>
      <c r="F10" s="61">
        <v>3</v>
      </c>
      <c r="G10" s="7" t="s">
        <v>116</v>
      </c>
      <c r="H10" s="62">
        <f>MAX(DATE(PerpetualSchedule!$H$3+D10,1,1),DATE(PerpetualSchedule!$H$3+D10,1,1)-WEEKDAY(DATE(PerpetualSchedule!$H$3+D10,1,1),2)+(E10-1)*7+1)</f>
        <v>46034</v>
      </c>
      <c r="I10" s="41" t="str">
        <f>RIGHT(PerpetualSchedule!H3,2) &amp;B10</f>
        <v>26NP1</v>
      </c>
      <c r="J10" s="22" t="str">
        <f t="shared" si="3"/>
        <v>12 Jan 2026</v>
      </c>
      <c r="K10" s="23" t="str">
        <f t="shared" ref="K10:K13" si="4">TEXT(J10+(7*F10),"dd mmm yyyy")</f>
        <v>02 Feb 2026</v>
      </c>
      <c r="L10" s="24" t="str">
        <f t="shared" si="2"/>
        <v>02 Mar 2026</v>
      </c>
      <c r="M10" s="37" t="s">
        <v>92</v>
      </c>
      <c r="N10" s="35" t="s">
        <v>24</v>
      </c>
      <c r="O10" s="36" t="s">
        <v>137</v>
      </c>
      <c r="P10" s="29" t="str">
        <f t="shared" si="0"/>
        <v>Y</v>
      </c>
      <c r="Q10" s="29" t="s">
        <v>123</v>
      </c>
    </row>
    <row r="11" spans="1:19" ht="51" x14ac:dyDescent="0.2">
      <c r="A11" s="57">
        <v>6</v>
      </c>
      <c r="B11" s="58" t="s">
        <v>60</v>
      </c>
      <c r="C11" s="59"/>
      <c r="D11" s="60">
        <v>0</v>
      </c>
      <c r="E11" s="58">
        <v>14</v>
      </c>
      <c r="F11" s="61">
        <v>3</v>
      </c>
      <c r="G11" s="7" t="s">
        <v>116</v>
      </c>
      <c r="H11" s="62">
        <f>MAX(DATE(PerpetualSchedule!$H$3+D11,1,1),DATE(PerpetualSchedule!$H$3+D11,1,1)-WEEKDAY(DATE(PerpetualSchedule!$H$3+D11,1,1),2)+(E11-1)*7+1)</f>
        <v>46111</v>
      </c>
      <c r="I11" s="41" t="str">
        <f>RIGHT(PerpetualSchedule!H3,2) &amp;B11</f>
        <v>26NP2</v>
      </c>
      <c r="J11" s="22" t="str">
        <f t="shared" si="3"/>
        <v>30 Mar 2026</v>
      </c>
      <c r="K11" s="23" t="str">
        <f t="shared" si="4"/>
        <v>20 Apr 2026</v>
      </c>
      <c r="L11" s="24" t="str">
        <f t="shared" si="2"/>
        <v>18 May 2026</v>
      </c>
      <c r="M11" s="37" t="s">
        <v>94</v>
      </c>
      <c r="N11" s="35" t="s">
        <v>24</v>
      </c>
      <c r="O11" s="36" t="s">
        <v>137</v>
      </c>
      <c r="P11" s="29" t="str">
        <f t="shared" si="0"/>
        <v>Y</v>
      </c>
      <c r="Q11" s="29" t="s">
        <v>123</v>
      </c>
    </row>
    <row r="12" spans="1:19" ht="51" x14ac:dyDescent="0.2">
      <c r="A12" s="57">
        <v>7</v>
      </c>
      <c r="B12" s="58" t="s">
        <v>71</v>
      </c>
      <c r="C12" s="59"/>
      <c r="D12" s="60">
        <v>0</v>
      </c>
      <c r="E12" s="58">
        <v>33</v>
      </c>
      <c r="F12" s="61">
        <v>3</v>
      </c>
      <c r="G12" s="7" t="s">
        <v>116</v>
      </c>
      <c r="H12" s="62">
        <f>MAX(DATE(PerpetualSchedule!$H$3+D12,1,1),DATE(PerpetualSchedule!$H$3+D12,1,1)-WEEKDAY(DATE(PerpetualSchedule!$H$3+D12,1,1),2)+(E12-1)*7+1)</f>
        <v>46244</v>
      </c>
      <c r="I12" s="41" t="str">
        <f>RIGHT(PerpetualSchedule!H3,2) &amp;B12</f>
        <v>26NP3</v>
      </c>
      <c r="J12" s="22" t="str">
        <f t="shared" si="3"/>
        <v>10 Aug 2026</v>
      </c>
      <c r="K12" s="23" t="str">
        <f t="shared" si="4"/>
        <v>31 Aug 2026</v>
      </c>
      <c r="L12" s="24" t="str">
        <f t="shared" si="2"/>
        <v>28 Sep 2026</v>
      </c>
      <c r="M12" s="37" t="s">
        <v>1</v>
      </c>
      <c r="N12" s="35" t="s">
        <v>24</v>
      </c>
      <c r="O12" s="36" t="s">
        <v>137</v>
      </c>
      <c r="P12" s="29" t="str">
        <f t="shared" si="0"/>
        <v>Y</v>
      </c>
      <c r="Q12" s="29" t="s">
        <v>123</v>
      </c>
    </row>
    <row r="13" spans="1:19" ht="51" x14ac:dyDescent="0.2">
      <c r="A13" s="57">
        <v>8</v>
      </c>
      <c r="B13" s="58" t="s">
        <v>80</v>
      </c>
      <c r="C13" s="59"/>
      <c r="D13" s="60">
        <v>0</v>
      </c>
      <c r="E13" s="58">
        <v>41</v>
      </c>
      <c r="F13" s="61">
        <v>3</v>
      </c>
      <c r="G13" s="7" t="s">
        <v>116</v>
      </c>
      <c r="H13" s="62">
        <f>MAX(DATE(PerpetualSchedule!$H$3+D13,1,1),DATE(PerpetualSchedule!$H$3+D13,1,1)-WEEKDAY(DATE(PerpetualSchedule!$H$3+D13,1,1),2)+(E13-1)*7+1)</f>
        <v>46300</v>
      </c>
      <c r="I13" s="41" t="str">
        <f>RIGHT(PerpetualSchedule!H3,2) &amp;B13</f>
        <v>26NP4</v>
      </c>
      <c r="J13" s="22" t="str">
        <f t="shared" si="3"/>
        <v>05 Oct 2026</v>
      </c>
      <c r="K13" s="23" t="str">
        <f t="shared" si="4"/>
        <v>26 Oct 2026</v>
      </c>
      <c r="L13" s="24" t="str">
        <f t="shared" si="2"/>
        <v>23 Nov 2026</v>
      </c>
      <c r="M13" s="35" t="s">
        <v>96</v>
      </c>
      <c r="N13" s="35" t="s">
        <v>24</v>
      </c>
      <c r="O13" s="36" t="s">
        <v>137</v>
      </c>
      <c r="P13" s="29" t="str">
        <f t="shared" si="0"/>
        <v>Y</v>
      </c>
      <c r="Q13" s="29" t="s">
        <v>123</v>
      </c>
    </row>
    <row r="14" spans="1:19" x14ac:dyDescent="0.2">
      <c r="A14" s="63"/>
      <c r="B14" s="64"/>
      <c r="C14" s="65"/>
      <c r="D14" s="66"/>
      <c r="E14" s="64"/>
      <c r="F14" s="67"/>
      <c r="G14" s="9" t="s">
        <v>116</v>
      </c>
      <c r="H14" s="8"/>
      <c r="I14" s="8"/>
      <c r="J14" s="27"/>
      <c r="K14" s="28"/>
      <c r="L14" s="28"/>
      <c r="M14" s="28"/>
      <c r="N14" s="42" t="s">
        <v>19</v>
      </c>
      <c r="O14" s="43"/>
      <c r="P14" s="29" t="str">
        <f t="shared" si="0"/>
        <v>Y</v>
      </c>
      <c r="Q14" s="29" t="s">
        <v>119</v>
      </c>
    </row>
    <row r="15" spans="1:19" ht="51" x14ac:dyDescent="0.2">
      <c r="A15" s="57">
        <v>9</v>
      </c>
      <c r="B15" s="58" t="s">
        <v>55</v>
      </c>
      <c r="C15" s="59"/>
      <c r="D15" s="60">
        <v>0</v>
      </c>
      <c r="E15" s="58">
        <v>11</v>
      </c>
      <c r="F15" s="61">
        <v>3</v>
      </c>
      <c r="G15" s="7" t="s">
        <v>116</v>
      </c>
      <c r="H15" s="62">
        <f>MAX(DATE(PerpetualSchedule!$H$3+D15,1,1),DATE(PerpetualSchedule!$H$3+D15,1,1)-WEEKDAY(DATE(PerpetualSchedule!$H$3+D15,1,1),2)+(E15-1)*7+1)</f>
        <v>46090</v>
      </c>
      <c r="I15" s="41" t="str">
        <f>RIGHT(PerpetualSchedule!H3,2) &amp;B15</f>
        <v>26CH1</v>
      </c>
      <c r="J15" s="22" t="str">
        <f t="shared" si="3"/>
        <v>09 Mar 2026</v>
      </c>
      <c r="K15" s="23" t="str">
        <f t="shared" ref="K15:K19" si="5">TEXT(J15+(7*F15),"dd mmm yyyy")</f>
        <v>30 Mar 2026</v>
      </c>
      <c r="L15" s="24" t="str">
        <f t="shared" si="2"/>
        <v>27 Apr 2026</v>
      </c>
      <c r="M15" s="37" t="s">
        <v>2</v>
      </c>
      <c r="N15" s="35" t="s">
        <v>34</v>
      </c>
      <c r="O15" s="36" t="s">
        <v>152</v>
      </c>
      <c r="P15" s="29" t="str">
        <f t="shared" si="0"/>
        <v>Y</v>
      </c>
      <c r="Q15" s="29" t="s">
        <v>123</v>
      </c>
    </row>
    <row r="16" spans="1:19" ht="51" x14ac:dyDescent="0.2">
      <c r="A16" s="57">
        <v>10</v>
      </c>
      <c r="B16" s="58" t="s">
        <v>62</v>
      </c>
      <c r="C16" s="59"/>
      <c r="D16" s="60">
        <v>0</v>
      </c>
      <c r="E16" s="58">
        <v>17</v>
      </c>
      <c r="F16" s="61">
        <v>3</v>
      </c>
      <c r="G16" s="7" t="s">
        <v>116</v>
      </c>
      <c r="H16" s="62">
        <f>MAX(DATE(PerpetualSchedule!$H$3+D16,1,1),DATE(PerpetualSchedule!$H$3+D16,1,1)-WEEKDAY(DATE(PerpetualSchedule!$H$3+D16,1,1),2)+(E16-1)*7+1)</f>
        <v>46132</v>
      </c>
      <c r="I16" s="41" t="str">
        <f>RIGHT(PerpetualSchedule!H3,2) &amp;B16</f>
        <v>26MM1</v>
      </c>
      <c r="J16" s="22" t="str">
        <f t="shared" si="3"/>
        <v>20 Apr 2026</v>
      </c>
      <c r="K16" s="23" t="str">
        <f t="shared" si="5"/>
        <v>11 May 2026</v>
      </c>
      <c r="L16" s="24" t="str">
        <f t="shared" si="2"/>
        <v>08 Jun 2026</v>
      </c>
      <c r="M16" s="37" t="s">
        <v>134</v>
      </c>
      <c r="N16" s="35" t="s">
        <v>130</v>
      </c>
      <c r="O16" s="36" t="s">
        <v>150</v>
      </c>
      <c r="P16" s="29" t="str">
        <f t="shared" si="0"/>
        <v>Y</v>
      </c>
      <c r="Q16" s="29" t="s">
        <v>123</v>
      </c>
    </row>
    <row r="17" spans="1:17" ht="51" x14ac:dyDescent="0.2">
      <c r="A17" s="57">
        <v>11</v>
      </c>
      <c r="B17" s="58" t="s">
        <v>82</v>
      </c>
      <c r="C17" s="59"/>
      <c r="D17" s="60">
        <v>0</v>
      </c>
      <c r="E17" s="58">
        <v>44</v>
      </c>
      <c r="F17" s="61">
        <v>3</v>
      </c>
      <c r="G17" s="7" t="s">
        <v>116</v>
      </c>
      <c r="H17" s="62">
        <f>MAX(DATE(PerpetualSchedule!$H$3+D17,1,1),DATE(PerpetualSchedule!$H$3+D17,1,1)-WEEKDAY(DATE(PerpetualSchedule!$H$3+D17,1,1),2)+(E17-1)*7+1)</f>
        <v>46321</v>
      </c>
      <c r="I17" s="41" t="str">
        <f>RIGHT(PerpetualSchedule!H3,2) &amp;B17</f>
        <v>26MM2</v>
      </c>
      <c r="J17" s="22" t="str">
        <f t="shared" si="3"/>
        <v>26 Oct 2026</v>
      </c>
      <c r="K17" s="23" t="str">
        <f t="shared" si="5"/>
        <v>16 Nov 2026</v>
      </c>
      <c r="L17" s="24" t="str">
        <f t="shared" si="2"/>
        <v>14 Dec 2026</v>
      </c>
      <c r="M17" s="37" t="s">
        <v>134</v>
      </c>
      <c r="N17" s="35" t="s">
        <v>130</v>
      </c>
      <c r="O17" s="36" t="s">
        <v>151</v>
      </c>
      <c r="P17" s="29" t="str">
        <f t="shared" si="0"/>
        <v>Y</v>
      </c>
      <c r="Q17" s="29" t="s">
        <v>123</v>
      </c>
    </row>
    <row r="18" spans="1:17" ht="51" x14ac:dyDescent="0.2">
      <c r="A18" s="57">
        <v>12</v>
      </c>
      <c r="B18" s="58" t="s">
        <v>56</v>
      </c>
      <c r="C18" s="59"/>
      <c r="D18" s="60">
        <v>0</v>
      </c>
      <c r="E18" s="58">
        <v>12</v>
      </c>
      <c r="F18" s="61">
        <v>3</v>
      </c>
      <c r="G18" s="7" t="s">
        <v>116</v>
      </c>
      <c r="H18" s="62">
        <f>MAX(DATE(PerpetualSchedule!$H$3+D18,1,1),DATE(PerpetualSchedule!$H$3+D18,1,1)-WEEKDAY(DATE(PerpetualSchedule!$H$3+D18,1,1),2)+(E18-1)*7+1)</f>
        <v>46097</v>
      </c>
      <c r="I18" s="41" t="str">
        <f>RIGHT(PerpetualSchedule!H3,2) &amp;B18</f>
        <v>26SF1</v>
      </c>
      <c r="J18" s="22" t="str">
        <f t="shared" si="3"/>
        <v>16 Mar 2026</v>
      </c>
      <c r="K18" s="23" t="str">
        <f t="shared" si="5"/>
        <v>06 Apr 2026</v>
      </c>
      <c r="L18" s="24" t="str">
        <f t="shared" si="2"/>
        <v>04 May 2026</v>
      </c>
      <c r="M18" s="37" t="s">
        <v>135</v>
      </c>
      <c r="N18" s="35" t="s">
        <v>33</v>
      </c>
      <c r="O18" s="36" t="s">
        <v>149</v>
      </c>
      <c r="P18" s="29" t="str">
        <f t="shared" si="0"/>
        <v>Y</v>
      </c>
      <c r="Q18" s="29" t="s">
        <v>123</v>
      </c>
    </row>
    <row r="19" spans="1:17" ht="51" x14ac:dyDescent="0.2">
      <c r="A19" s="57">
        <v>13</v>
      </c>
      <c r="B19" s="58" t="s">
        <v>72</v>
      </c>
      <c r="C19" s="59"/>
      <c r="D19" s="60">
        <v>0</v>
      </c>
      <c r="E19" s="58">
        <v>35</v>
      </c>
      <c r="F19" s="61">
        <v>3</v>
      </c>
      <c r="G19" s="7" t="s">
        <v>117</v>
      </c>
      <c r="H19" s="62">
        <f>MAX(DATE(PerpetualSchedule!$H$3+D19,1,1),DATE(PerpetualSchedule!$H$3+D19,1,1)-WEEKDAY(DATE(PerpetualSchedule!$H$3+D19,1,1),2)+(E19-1)*7+1)</f>
        <v>46258</v>
      </c>
      <c r="I19" s="41" t="str">
        <f>RIGHT(PerpetualSchedule!H3,2) &amp;B19</f>
        <v>26SF2</v>
      </c>
      <c r="J19" s="22" t="str">
        <f t="shared" si="3"/>
        <v>24 Aug 2026</v>
      </c>
      <c r="K19" s="23" t="str">
        <f t="shared" si="5"/>
        <v>14 Sep 2026</v>
      </c>
      <c r="L19" s="24" t="str">
        <f t="shared" si="2"/>
        <v>12 Oct 2026</v>
      </c>
      <c r="M19" s="37" t="s">
        <v>135</v>
      </c>
      <c r="N19" s="35" t="s">
        <v>33</v>
      </c>
      <c r="O19" s="36" t="s">
        <v>142</v>
      </c>
      <c r="P19" s="29" t="str">
        <f t="shared" si="0"/>
        <v>Y</v>
      </c>
      <c r="Q19" s="29" t="s">
        <v>123</v>
      </c>
    </row>
    <row r="20" spans="1:17" x14ac:dyDescent="0.2">
      <c r="A20" s="63"/>
      <c r="B20" s="64"/>
      <c r="C20" s="65"/>
      <c r="D20" s="66"/>
      <c r="E20" s="64"/>
      <c r="F20" s="67"/>
      <c r="G20" s="9" t="s">
        <v>116</v>
      </c>
      <c r="H20" s="8"/>
      <c r="I20" s="8"/>
      <c r="J20" s="27"/>
      <c r="K20" s="28"/>
      <c r="L20" s="28"/>
      <c r="M20" s="28"/>
      <c r="N20" s="42" t="s">
        <v>102</v>
      </c>
      <c r="O20" s="43"/>
      <c r="P20" s="29" t="str">
        <f t="shared" si="0"/>
        <v>Y</v>
      </c>
      <c r="Q20" s="29" t="s">
        <v>119</v>
      </c>
    </row>
    <row r="21" spans="1:17" ht="51" x14ac:dyDescent="0.2">
      <c r="A21" s="57">
        <v>14</v>
      </c>
      <c r="B21" s="58" t="s">
        <v>46</v>
      </c>
      <c r="C21" s="59" t="s">
        <v>108</v>
      </c>
      <c r="D21" s="60">
        <v>-1</v>
      </c>
      <c r="E21" s="58">
        <v>48</v>
      </c>
      <c r="F21" s="61">
        <v>3</v>
      </c>
      <c r="G21" s="7" t="s">
        <v>116</v>
      </c>
      <c r="H21" s="62">
        <f>MAX(DATE(PerpetualSchedule!$H$3+D21,1,1),DATE(PerpetualSchedule!$H$3+D21,1,1)-WEEKDAY(DATE(PerpetualSchedule!$H$3+D21,1,1),2)+(E21-1)*7+1)</f>
        <v>45985</v>
      </c>
      <c r="I21" s="41" t="str">
        <f>RIGHT(PerpetualSchedule!H3,2) &amp;B21</f>
        <v>26MIS-01</v>
      </c>
      <c r="J21" s="22" t="str">
        <f t="shared" si="3"/>
        <v>24 Nov 2025</v>
      </c>
      <c r="K21" s="23" t="str">
        <f t="shared" ref="K21:K23" si="6">TEXT(J21+(7*F21),"dd mmm yyyy")</f>
        <v>15 Dec 2025</v>
      </c>
      <c r="L21" s="24" t="str">
        <f t="shared" si="2"/>
        <v>15th of test month
(Jan to Jun)</v>
      </c>
      <c r="M21" s="37" t="s">
        <v>0</v>
      </c>
      <c r="N21" s="35" t="s">
        <v>35</v>
      </c>
      <c r="O21" s="36" t="s">
        <v>148</v>
      </c>
      <c r="P21" s="29" t="str">
        <f t="shared" si="0"/>
        <v>Y</v>
      </c>
      <c r="Q21" s="29" t="s">
        <v>123</v>
      </c>
    </row>
    <row r="22" spans="1:17" ht="51" x14ac:dyDescent="0.2">
      <c r="A22" s="57">
        <v>15</v>
      </c>
      <c r="B22" s="58" t="s">
        <v>64</v>
      </c>
      <c r="C22" s="59" t="s">
        <v>109</v>
      </c>
      <c r="D22" s="60">
        <v>0</v>
      </c>
      <c r="E22" s="58">
        <v>21</v>
      </c>
      <c r="F22" s="61">
        <v>4</v>
      </c>
      <c r="G22" s="7" t="s">
        <v>116</v>
      </c>
      <c r="H22" s="62">
        <f>MAX(DATE(PerpetualSchedule!$H$3+D22,1,1),DATE(PerpetualSchedule!$H$3+D22,1,1)-WEEKDAY(DATE(PerpetualSchedule!$H$3+D22,1,1),2)+(E22-1)*7+1)</f>
        <v>46160</v>
      </c>
      <c r="I22" s="41" t="str">
        <f>RIGHT(PerpetualSchedule!H3,2) &amp;B22</f>
        <v>26MIS-02</v>
      </c>
      <c r="J22" s="22" t="str">
        <f t="shared" si="3"/>
        <v>18 May 2026</v>
      </c>
      <c r="K22" s="23" t="str">
        <f t="shared" si="6"/>
        <v>15 Jun 2026</v>
      </c>
      <c r="L22" s="24" t="str">
        <f t="shared" si="2"/>
        <v>15th of test month
(Jul to Dec)</v>
      </c>
      <c r="M22" s="37" t="s">
        <v>0</v>
      </c>
      <c r="N22" s="35" t="s">
        <v>35</v>
      </c>
      <c r="O22" s="36" t="s">
        <v>148</v>
      </c>
      <c r="P22" s="29" t="str">
        <f t="shared" si="0"/>
        <v>Y</v>
      </c>
      <c r="Q22" s="29" t="s">
        <v>123</v>
      </c>
    </row>
    <row r="23" spans="1:17" ht="51" x14ac:dyDescent="0.2">
      <c r="A23" s="57">
        <v>17</v>
      </c>
      <c r="B23" s="58" t="s">
        <v>132</v>
      </c>
      <c r="C23" s="59"/>
      <c r="D23" s="60">
        <v>0</v>
      </c>
      <c r="E23" s="58">
        <v>21</v>
      </c>
      <c r="F23" s="61">
        <v>4</v>
      </c>
      <c r="G23" s="7" t="s">
        <v>116</v>
      </c>
      <c r="H23" s="62">
        <f>MAX(DATE(PerpetualSchedule!$H$3+D23,1,1),DATE(PerpetualSchedule!$H$3+D23,1,1)-WEEKDAY(DATE(PerpetualSchedule!$H$3+D23,1,1),2)+(E23-1)*7+1)</f>
        <v>46160</v>
      </c>
      <c r="I23" s="41" t="str">
        <f>RIGHT(PerpetualSchedule!H3,2) &amp;B23</f>
        <v>26CSPm</v>
      </c>
      <c r="J23" s="22" t="str">
        <f t="shared" si="3"/>
        <v>18 May 2026</v>
      </c>
      <c r="K23" s="23" t="str">
        <f t="shared" si="6"/>
        <v>15 Jun 2026</v>
      </c>
      <c r="L23" s="24" t="str">
        <f t="shared" si="2"/>
        <v>13 Jul 2026</v>
      </c>
      <c r="M23" s="37" t="s">
        <v>0</v>
      </c>
      <c r="N23" s="35" t="s">
        <v>133</v>
      </c>
      <c r="O23" s="36" t="s">
        <v>138</v>
      </c>
      <c r="P23" s="29" t="str">
        <f t="shared" si="0"/>
        <v>Y</v>
      </c>
      <c r="Q23" s="29" t="s">
        <v>123</v>
      </c>
    </row>
    <row r="24" spans="1:17" x14ac:dyDescent="0.2">
      <c r="A24" s="63"/>
      <c r="B24" s="64"/>
      <c r="C24" s="65"/>
      <c r="D24" s="66"/>
      <c r="E24" s="64"/>
      <c r="F24" s="67"/>
      <c r="G24" s="9" t="s">
        <v>116</v>
      </c>
      <c r="H24" s="8"/>
      <c r="I24" s="8"/>
      <c r="J24" s="27"/>
      <c r="K24" s="28"/>
      <c r="L24" s="28"/>
      <c r="M24" s="28"/>
      <c r="N24" s="42" t="s">
        <v>7</v>
      </c>
      <c r="O24" s="43"/>
      <c r="P24" s="29" t="str">
        <f t="shared" si="0"/>
        <v>Y</v>
      </c>
      <c r="Q24" s="29" t="s">
        <v>119</v>
      </c>
    </row>
    <row r="25" spans="1:17" ht="63.75" x14ac:dyDescent="0.2">
      <c r="A25" s="57">
        <v>18</v>
      </c>
      <c r="B25" s="58" t="s">
        <v>50</v>
      </c>
      <c r="C25" s="59"/>
      <c r="D25" s="60">
        <v>0</v>
      </c>
      <c r="E25" s="58">
        <v>6</v>
      </c>
      <c r="F25" s="61">
        <v>3</v>
      </c>
      <c r="G25" s="7" t="s">
        <v>116</v>
      </c>
      <c r="H25" s="62">
        <f>MAX(DATE(PerpetualSchedule!$H$3+D25,1,1),DATE(PerpetualSchedule!$H$3+D25,1,1)-WEEKDAY(DATE(PerpetualSchedule!$H$3+D25,1,1),2)+(E25-1)*7+1)</f>
        <v>46055</v>
      </c>
      <c r="I25" s="41" t="str">
        <f>RIGHT(PerpetualSchedule!H3,2) &amp;B25</f>
        <v>26MX1</v>
      </c>
      <c r="J25" s="22" t="str">
        <f t="shared" si="3"/>
        <v>02 Feb 2026</v>
      </c>
      <c r="K25" s="23" t="str">
        <f t="shared" ref="K25:K26" si="7">TEXT(J25+(7*F25),"dd mmm yyyy")</f>
        <v>23 Feb 2026</v>
      </c>
      <c r="L25" s="24" t="str">
        <f t="shared" si="2"/>
        <v>23 Mar 2026</v>
      </c>
      <c r="M25" s="35" t="s">
        <v>13</v>
      </c>
      <c r="N25" s="35" t="s">
        <v>37</v>
      </c>
      <c r="O25" s="36" t="s">
        <v>36</v>
      </c>
      <c r="P25" s="29" t="str">
        <f t="shared" si="0"/>
        <v>Y</v>
      </c>
      <c r="Q25" s="29" t="s">
        <v>123</v>
      </c>
    </row>
    <row r="26" spans="1:17" ht="63.75" x14ac:dyDescent="0.2">
      <c r="A26" s="57">
        <v>19</v>
      </c>
      <c r="B26" s="58" t="s">
        <v>69</v>
      </c>
      <c r="C26" s="59"/>
      <c r="D26" s="60">
        <v>0</v>
      </c>
      <c r="E26" s="58">
        <v>32</v>
      </c>
      <c r="F26" s="61">
        <v>3</v>
      </c>
      <c r="G26" s="7" t="s">
        <v>116</v>
      </c>
      <c r="H26" s="62">
        <f>MAX(DATE(PerpetualSchedule!$H$3+D26,1,1),DATE(PerpetualSchedule!$H$3+D26,1,1)-WEEKDAY(DATE(PerpetualSchedule!$H$3+D26,1,1),2)+(E26-1)*7+1)</f>
        <v>46237</v>
      </c>
      <c r="I26" s="41" t="str">
        <f>RIGHT(PerpetualSchedule!H3,2) &amp;B26</f>
        <v>26MX2</v>
      </c>
      <c r="J26" s="22" t="str">
        <f t="shared" si="3"/>
        <v>03 Aug 2026</v>
      </c>
      <c r="K26" s="23" t="str">
        <f t="shared" si="7"/>
        <v>24 Aug 2026</v>
      </c>
      <c r="L26" s="24" t="str">
        <f t="shared" si="2"/>
        <v>21 Sep 2026</v>
      </c>
      <c r="M26" s="35" t="s">
        <v>13</v>
      </c>
      <c r="N26" s="35" t="s">
        <v>37</v>
      </c>
      <c r="O26" s="36" t="s">
        <v>125</v>
      </c>
      <c r="P26" s="29" t="str">
        <f t="shared" si="0"/>
        <v>Y</v>
      </c>
      <c r="Q26" s="29" t="s">
        <v>123</v>
      </c>
    </row>
    <row r="27" spans="1:17" x14ac:dyDescent="0.2">
      <c r="A27" s="63"/>
      <c r="B27" s="64"/>
      <c r="C27" s="65"/>
      <c r="D27" s="66"/>
      <c r="E27" s="64"/>
      <c r="F27" s="67"/>
      <c r="G27" s="9" t="s">
        <v>116</v>
      </c>
      <c r="H27" s="8"/>
      <c r="I27" s="8"/>
      <c r="J27" s="27"/>
      <c r="K27" s="28"/>
      <c r="L27" s="28"/>
      <c r="M27" s="28"/>
      <c r="N27" s="42" t="s">
        <v>10</v>
      </c>
      <c r="O27" s="43"/>
      <c r="P27" s="29" t="str">
        <f t="shared" si="0"/>
        <v>Y</v>
      </c>
      <c r="Q27" s="29" t="s">
        <v>119</v>
      </c>
    </row>
    <row r="28" spans="1:17" ht="51" x14ac:dyDescent="0.2">
      <c r="A28" s="57">
        <v>21</v>
      </c>
      <c r="B28" s="58" t="s">
        <v>51</v>
      </c>
      <c r="C28" s="59"/>
      <c r="D28" s="60">
        <v>0</v>
      </c>
      <c r="E28" s="58">
        <v>34</v>
      </c>
      <c r="F28" s="61">
        <v>3</v>
      </c>
      <c r="G28" s="7" t="s">
        <v>116</v>
      </c>
      <c r="H28" s="62">
        <f>MAX(DATE(PerpetualSchedule!$H$3+D28,1,1),DATE(PerpetualSchedule!$H$3+D28,1,1)-WEEKDAY(DATE(PerpetualSchedule!$H$3+D28,1,1),2)+(E28-1)*7+1)</f>
        <v>46251</v>
      </c>
      <c r="I28" s="41" t="str">
        <f>RIGHT(PerpetualSchedule!H3,2) &amp;B28</f>
        <v>26XN1</v>
      </c>
      <c r="J28" s="22" t="str">
        <f t="shared" si="3"/>
        <v>17 Aug 2026</v>
      </c>
      <c r="K28" s="23" t="str">
        <f t="shared" ref="K28:K30" si="8">TEXT(J28+(7*F28),"dd mmm yyyy")</f>
        <v>07 Sep 2026</v>
      </c>
      <c r="L28" s="24" t="str">
        <f t="shared" si="2"/>
        <v>05 Oct 2026</v>
      </c>
      <c r="M28" s="37" t="s">
        <v>3</v>
      </c>
      <c r="N28" s="35" t="s">
        <v>25</v>
      </c>
      <c r="O28" s="36" t="s">
        <v>131</v>
      </c>
      <c r="P28" s="29" t="str">
        <f t="shared" si="0"/>
        <v>Y</v>
      </c>
      <c r="Q28" s="29" t="s">
        <v>123</v>
      </c>
    </row>
    <row r="29" spans="1:17" ht="63.75" x14ac:dyDescent="0.2">
      <c r="A29" s="57">
        <v>22</v>
      </c>
      <c r="B29" s="58" t="s">
        <v>61</v>
      </c>
      <c r="C29" s="59"/>
      <c r="D29" s="60">
        <v>0</v>
      </c>
      <c r="E29" s="58">
        <v>16</v>
      </c>
      <c r="F29" s="61">
        <v>3</v>
      </c>
      <c r="G29" s="7" t="s">
        <v>116</v>
      </c>
      <c r="H29" s="62">
        <f>MAX(DATE(PerpetualSchedule!$H$3+D29,1,1),DATE(PerpetualSchedule!$H$3+D29,1,1)-WEEKDAY(DATE(PerpetualSchedule!$H$3+D29,1,1),2)+(E29-1)*7+1)</f>
        <v>46125</v>
      </c>
      <c r="I29" s="41" t="str">
        <f>RIGHT(PerpetualSchedule!H3,2) &amp;B29</f>
        <v>26XP1</v>
      </c>
      <c r="J29" s="22" t="str">
        <f t="shared" si="3"/>
        <v>13 Apr 2026</v>
      </c>
      <c r="K29" s="23" t="str">
        <f t="shared" si="8"/>
        <v>04 May 2026</v>
      </c>
      <c r="L29" s="24" t="str">
        <f t="shared" si="2"/>
        <v>01 Jun 2026</v>
      </c>
      <c r="M29" s="37" t="s">
        <v>4</v>
      </c>
      <c r="N29" s="35" t="s">
        <v>37</v>
      </c>
      <c r="O29" s="36" t="s">
        <v>143</v>
      </c>
      <c r="P29" s="29" t="str">
        <f t="shared" si="0"/>
        <v>Y</v>
      </c>
      <c r="Q29" s="29" t="s">
        <v>123</v>
      </c>
    </row>
    <row r="30" spans="1:17" ht="63.75" x14ac:dyDescent="0.2">
      <c r="A30" s="57">
        <v>23</v>
      </c>
      <c r="B30" s="58" t="s">
        <v>73</v>
      </c>
      <c r="C30" s="59"/>
      <c r="D30" s="60">
        <v>0</v>
      </c>
      <c r="E30" s="58">
        <v>36</v>
      </c>
      <c r="F30" s="61">
        <v>3</v>
      </c>
      <c r="G30" s="7" t="s">
        <v>116</v>
      </c>
      <c r="H30" s="62">
        <f>MAX(DATE(PerpetualSchedule!$H$3+D30,1,1),DATE(PerpetualSchedule!$H$3+D30,1,1)-WEEKDAY(DATE(PerpetualSchedule!$H$3+D30,1,1),2)+(E30-1)*7+1)</f>
        <v>46265</v>
      </c>
      <c r="I30" s="41" t="str">
        <f>RIGHT(PerpetualSchedule!H3,2) &amp;B30</f>
        <v>26XP2</v>
      </c>
      <c r="J30" s="22" t="str">
        <f t="shared" si="3"/>
        <v>31 Aug 2026</v>
      </c>
      <c r="K30" s="23" t="str">
        <f t="shared" si="8"/>
        <v>21 Sep 2026</v>
      </c>
      <c r="L30" s="24" t="str">
        <f t="shared" si="2"/>
        <v>19 Oct 2026</v>
      </c>
      <c r="M30" s="37" t="s">
        <v>4</v>
      </c>
      <c r="N30" s="35" t="s">
        <v>37</v>
      </c>
      <c r="O30" s="36" t="s">
        <v>143</v>
      </c>
      <c r="P30" s="29" t="str">
        <f t="shared" si="0"/>
        <v>Y</v>
      </c>
      <c r="Q30" s="29" t="s">
        <v>123</v>
      </c>
    </row>
    <row r="31" spans="1:17" x14ac:dyDescent="0.2">
      <c r="A31" s="63"/>
      <c r="B31" s="64"/>
      <c r="C31" s="65"/>
      <c r="D31" s="66"/>
      <c r="E31" s="64"/>
      <c r="F31" s="67"/>
      <c r="G31" s="9" t="s">
        <v>116</v>
      </c>
      <c r="H31" s="8"/>
      <c r="I31" s="8"/>
      <c r="J31" s="27"/>
      <c r="K31" s="28"/>
      <c r="L31" s="28"/>
      <c r="M31" s="28"/>
      <c r="N31" s="42" t="s">
        <v>9</v>
      </c>
      <c r="O31" s="43"/>
      <c r="P31" s="29" t="str">
        <f t="shared" si="0"/>
        <v>Y</v>
      </c>
      <c r="Q31" s="29" t="s">
        <v>119</v>
      </c>
    </row>
    <row r="32" spans="1:17" ht="38.25" x14ac:dyDescent="0.2">
      <c r="A32" s="57">
        <v>24</v>
      </c>
      <c r="B32" s="58" t="s">
        <v>53</v>
      </c>
      <c r="C32" s="59"/>
      <c r="D32" s="60">
        <v>0</v>
      </c>
      <c r="E32" s="58">
        <v>9</v>
      </c>
      <c r="F32" s="61">
        <v>3</v>
      </c>
      <c r="G32" s="7" t="s">
        <v>116</v>
      </c>
      <c r="H32" s="62">
        <f>MAX(DATE(PerpetualSchedule!$H$3+D32,1,1),DATE(PerpetualSchedule!$H$3+D32,1,1)-WEEKDAY(DATE(PerpetualSchedule!$H$3+D32,1,1),2)+(E32-1)*7+1)</f>
        <v>46076</v>
      </c>
      <c r="I32" s="41" t="str">
        <f>RIGHT(PerpetualSchedule!H3,2) &amp;B32</f>
        <v>26SW1</v>
      </c>
      <c r="J32" s="22" t="str">
        <f t="shared" si="3"/>
        <v>23 Feb 2026</v>
      </c>
      <c r="K32" s="23" t="str">
        <f t="shared" ref="K32:K34" si="9">TEXT(J32+(7*F32),"dd mmm yyyy")</f>
        <v>16 Mar 2026</v>
      </c>
      <c r="L32" s="24" t="str">
        <f t="shared" si="2"/>
        <v>13 Apr 2026</v>
      </c>
      <c r="M32" s="35" t="s">
        <v>14</v>
      </c>
      <c r="N32" s="35" t="s">
        <v>26</v>
      </c>
      <c r="O32" s="36" t="s">
        <v>17</v>
      </c>
      <c r="P32" s="29" t="str">
        <f t="shared" si="0"/>
        <v>Y</v>
      </c>
      <c r="Q32" s="29" t="s">
        <v>123</v>
      </c>
    </row>
    <row r="33" spans="1:17" ht="38.25" x14ac:dyDescent="0.2">
      <c r="A33" s="57">
        <v>26</v>
      </c>
      <c r="B33" s="58" t="s">
        <v>68</v>
      </c>
      <c r="C33" s="59"/>
      <c r="D33" s="60">
        <v>0</v>
      </c>
      <c r="E33" s="58">
        <v>26</v>
      </c>
      <c r="F33" s="61">
        <v>3</v>
      </c>
      <c r="G33" s="7" t="s">
        <v>116</v>
      </c>
      <c r="H33" s="62">
        <f>MAX(DATE(PerpetualSchedule!$H$3+D33,1,1),DATE(PerpetualSchedule!$H$3+D33,1,1)-WEEKDAY(DATE(PerpetualSchedule!$H$3+D33,1,1),2)+(E33-1)*7+1)</f>
        <v>46195</v>
      </c>
      <c r="I33" s="41" t="str">
        <f>RIGHT(PerpetualSchedule!H3,2) &amp;B33</f>
        <v>26SW2</v>
      </c>
      <c r="J33" s="22" t="str">
        <f t="shared" si="3"/>
        <v>22 Jun 2026</v>
      </c>
      <c r="K33" s="23" t="str">
        <f t="shared" si="9"/>
        <v>13 Jul 2026</v>
      </c>
      <c r="L33" s="24" t="str">
        <f t="shared" si="2"/>
        <v>10 Aug 2026</v>
      </c>
      <c r="M33" s="35" t="s">
        <v>15</v>
      </c>
      <c r="N33" s="35" t="s">
        <v>26</v>
      </c>
      <c r="O33" s="36" t="s">
        <v>144</v>
      </c>
      <c r="P33" s="29" t="str">
        <f t="shared" si="0"/>
        <v>Y</v>
      </c>
      <c r="Q33" s="29" t="s">
        <v>123</v>
      </c>
    </row>
    <row r="34" spans="1:17" ht="38.25" x14ac:dyDescent="0.2">
      <c r="A34" s="57">
        <v>27</v>
      </c>
      <c r="B34" s="58" t="s">
        <v>81</v>
      </c>
      <c r="C34" s="59"/>
      <c r="D34" s="60">
        <v>0</v>
      </c>
      <c r="E34" s="58">
        <v>43</v>
      </c>
      <c r="F34" s="61">
        <v>3</v>
      </c>
      <c r="G34" s="7" t="s">
        <v>116</v>
      </c>
      <c r="H34" s="62">
        <f>MAX(DATE(PerpetualSchedule!$H$3+D34,1,1),DATE(PerpetualSchedule!$H$3+D34,1,1)-WEEKDAY(DATE(PerpetualSchedule!$H$3+D34,1,1),2)+(E34-1)*7+1)</f>
        <v>46314</v>
      </c>
      <c r="I34" s="41" t="str">
        <f>RIGHT(PerpetualSchedule!H3,2) &amp;B34</f>
        <v>26SW3</v>
      </c>
      <c r="J34" s="22" t="str">
        <f t="shared" si="3"/>
        <v>19 Oct 2026</v>
      </c>
      <c r="K34" s="23" t="str">
        <f t="shared" si="9"/>
        <v>09 Nov 2026</v>
      </c>
      <c r="L34" s="24" t="str">
        <f t="shared" si="2"/>
        <v>07 Dec 2026</v>
      </c>
      <c r="M34" s="35" t="s">
        <v>16</v>
      </c>
      <c r="N34" s="35" t="s">
        <v>26</v>
      </c>
      <c r="O34" s="36" t="s">
        <v>154</v>
      </c>
      <c r="P34" s="29" t="str">
        <f t="shared" si="0"/>
        <v>Y</v>
      </c>
      <c r="Q34" s="29" t="s">
        <v>123</v>
      </c>
    </row>
    <row r="35" spans="1:17" x14ac:dyDescent="0.2">
      <c r="A35" s="63"/>
      <c r="B35" s="64"/>
      <c r="C35" s="65"/>
      <c r="D35" s="66"/>
      <c r="E35" s="64"/>
      <c r="F35" s="67"/>
      <c r="G35" s="9" t="s">
        <v>116</v>
      </c>
      <c r="H35" s="8"/>
      <c r="I35" s="8"/>
      <c r="J35" s="27"/>
      <c r="K35" s="28"/>
      <c r="L35" s="28"/>
      <c r="M35" s="28"/>
      <c r="N35" s="42" t="s">
        <v>97</v>
      </c>
      <c r="O35" s="43"/>
      <c r="P35" s="29" t="str">
        <f t="shared" si="0"/>
        <v>Y</v>
      </c>
      <c r="Q35" s="29" t="s">
        <v>119</v>
      </c>
    </row>
    <row r="36" spans="1:17" ht="51" x14ac:dyDescent="0.2">
      <c r="A36" s="57">
        <v>28</v>
      </c>
      <c r="B36" s="58" t="s">
        <v>57</v>
      </c>
      <c r="C36" s="59" t="s">
        <v>107</v>
      </c>
      <c r="D36" s="60">
        <v>0</v>
      </c>
      <c r="E36" s="58">
        <v>13</v>
      </c>
      <c r="F36" s="61">
        <v>3</v>
      </c>
      <c r="G36" s="7" t="s">
        <v>116</v>
      </c>
      <c r="H36" s="62">
        <f>MAX(DATE(PerpetualSchedule!$H$3+D36,1,1),DATE(PerpetualSchedule!$H$3+D36,1,1)-WEEKDAY(DATE(PerpetualSchedule!$H$3+D36,1,1),2)+(E36-1)*7+1)</f>
        <v>46104</v>
      </c>
      <c r="I36" s="41" t="str">
        <f>RIGHT(PerpetualSchedule!H3,2) &amp;B36</f>
        <v>26CSP-01</v>
      </c>
      <c r="J36" s="22" t="str">
        <f t="shared" si="3"/>
        <v>23 Mar 2026</v>
      </c>
      <c r="K36" s="23" t="str">
        <f t="shared" ref="K36:K37" si="10">TEXT(J36+(7*F36),"dd mmm yyyy")</f>
        <v>13 Apr 2026</v>
      </c>
      <c r="L36" s="24" t="str">
        <f t="shared" si="2"/>
        <v>25th of test month
(May to Oct)</v>
      </c>
      <c r="M36" s="35" t="s">
        <v>21</v>
      </c>
      <c r="N36" s="35" t="s">
        <v>38</v>
      </c>
      <c r="O36" s="36" t="s">
        <v>138</v>
      </c>
      <c r="P36" s="29" t="str">
        <f t="shared" si="0"/>
        <v>Y</v>
      </c>
      <c r="Q36" s="29" t="s">
        <v>123</v>
      </c>
    </row>
    <row r="37" spans="1:17" ht="51" x14ac:dyDescent="0.2">
      <c r="A37" s="57">
        <v>29</v>
      </c>
      <c r="B37" s="58" t="s">
        <v>76</v>
      </c>
      <c r="C37" s="59" t="s">
        <v>114</v>
      </c>
      <c r="D37" s="60">
        <v>0</v>
      </c>
      <c r="E37" s="58">
        <v>39</v>
      </c>
      <c r="F37" s="61">
        <v>3</v>
      </c>
      <c r="G37" s="7" t="s">
        <v>116</v>
      </c>
      <c r="H37" s="62">
        <f>MAX(DATE(PerpetualSchedule!$H$3+D37,1,1),DATE(PerpetualSchedule!$H$3+D37,1,1)-WEEKDAY(DATE(PerpetualSchedule!$H$3+D37,1,1),2)+(E37-1)*7+1)</f>
        <v>46286</v>
      </c>
      <c r="I37" s="41" t="str">
        <f>RIGHT(PerpetualSchedule!H3,2) &amp;B37</f>
        <v>26CSP-02</v>
      </c>
      <c r="J37" s="22" t="str">
        <f t="shared" si="3"/>
        <v>21 Sep 2026</v>
      </c>
      <c r="K37" s="23" t="str">
        <f t="shared" si="10"/>
        <v>12 Oct 2026</v>
      </c>
      <c r="L37" s="24" t="str">
        <f t="shared" si="2"/>
        <v>25th of test month
(Nov to Apr)</v>
      </c>
      <c r="M37" s="35" t="s">
        <v>21</v>
      </c>
      <c r="N37" s="35" t="s">
        <v>38</v>
      </c>
      <c r="O37" s="36" t="s">
        <v>138</v>
      </c>
      <c r="P37" s="29" t="str">
        <f t="shared" si="0"/>
        <v>Y</v>
      </c>
      <c r="Q37" s="29" t="s">
        <v>123</v>
      </c>
    </row>
    <row r="38" spans="1:17" x14ac:dyDescent="0.2">
      <c r="A38" s="63"/>
      <c r="B38" s="64"/>
      <c r="C38" s="65"/>
      <c r="D38" s="66"/>
      <c r="E38" s="64"/>
      <c r="F38" s="67"/>
      <c r="G38" s="9" t="s">
        <v>116</v>
      </c>
      <c r="H38" s="8"/>
      <c r="I38" s="8"/>
      <c r="J38" s="27"/>
      <c r="K38" s="28"/>
      <c r="L38" s="28"/>
      <c r="M38" s="28"/>
      <c r="N38" s="42" t="s">
        <v>98</v>
      </c>
      <c r="O38" s="43"/>
      <c r="P38" s="29" t="str">
        <f t="shared" si="0"/>
        <v>Y</v>
      </c>
      <c r="Q38" s="29" t="s">
        <v>119</v>
      </c>
    </row>
    <row r="39" spans="1:17" ht="51" x14ac:dyDescent="0.2">
      <c r="A39" s="57">
        <v>30</v>
      </c>
      <c r="B39" s="58" t="s">
        <v>58</v>
      </c>
      <c r="C39" s="59" t="s">
        <v>112</v>
      </c>
      <c r="D39" s="60">
        <v>0</v>
      </c>
      <c r="E39" s="58">
        <v>15</v>
      </c>
      <c r="F39" s="61">
        <v>3</v>
      </c>
      <c r="G39" s="7" t="s">
        <v>116</v>
      </c>
      <c r="H39" s="62">
        <f>MAX(DATE(PerpetualSchedule!$H$3+D39,1,1),DATE(PerpetualSchedule!$H$3+D39,1,1)-WEEKDAY(DATE(PerpetualSchedule!$H$3+D39,1,1),2)+(E39-1)*7+1)</f>
        <v>46118</v>
      </c>
      <c r="I39" s="41" t="str">
        <f>RIGHT(PerpetualSchedule!H3,2) &amp;B39</f>
        <v>26EW-01</v>
      </c>
      <c r="J39" s="22" t="str">
        <f t="shared" si="3"/>
        <v>06 Apr 2026</v>
      </c>
      <c r="K39" s="23" t="str">
        <f t="shared" ref="K39:K41" si="11">TEXT(J39+(7*F39),"dd mmm yyyy")</f>
        <v>27 Apr 2026</v>
      </c>
      <c r="L39" s="24" t="str">
        <f t="shared" si="2"/>
        <v>Last day of test month
(Jun &amp; Sep)</v>
      </c>
      <c r="M39" s="35" t="s">
        <v>22</v>
      </c>
      <c r="N39" s="35" t="s">
        <v>42</v>
      </c>
      <c r="O39" s="36" t="s">
        <v>139</v>
      </c>
      <c r="P39" s="29" t="str">
        <f t="shared" si="0"/>
        <v>Y</v>
      </c>
      <c r="Q39" s="29" t="s">
        <v>123</v>
      </c>
    </row>
    <row r="40" spans="1:17" ht="51" x14ac:dyDescent="0.2">
      <c r="A40" s="57">
        <v>31</v>
      </c>
      <c r="B40" s="58" t="s">
        <v>77</v>
      </c>
      <c r="C40" s="59" t="s">
        <v>113</v>
      </c>
      <c r="D40" s="60">
        <v>0</v>
      </c>
      <c r="E40" s="58">
        <v>42</v>
      </c>
      <c r="F40" s="61">
        <v>3</v>
      </c>
      <c r="G40" s="7" t="s">
        <v>116</v>
      </c>
      <c r="H40" s="62">
        <f>MAX(DATE(PerpetualSchedule!$H$3+D40,1,1),DATE(PerpetualSchedule!$H$3+D40,1,1)-WEEKDAY(DATE(PerpetualSchedule!$H$3+D40,1,1),2)+(E40-1)*7+1)</f>
        <v>46307</v>
      </c>
      <c r="I40" s="41" t="str">
        <f>RIGHT(PerpetualSchedule!H3,2) &amp;B40</f>
        <v>26EW-02</v>
      </c>
      <c r="J40" s="22" t="str">
        <f t="shared" si="3"/>
        <v>12 Oct 2026</v>
      </c>
      <c r="K40" s="23" t="str">
        <f t="shared" si="11"/>
        <v>02 Nov 2026</v>
      </c>
      <c r="L40" s="24" t="str">
        <f t="shared" si="2"/>
        <v>Last day of test month
(Dec &amp; Mar)</v>
      </c>
      <c r="M40" s="35" t="s">
        <v>22</v>
      </c>
      <c r="N40" s="35" t="s">
        <v>42</v>
      </c>
      <c r="O40" s="36" t="s">
        <v>139</v>
      </c>
      <c r="P40" s="29" t="str">
        <f t="shared" si="0"/>
        <v>Y</v>
      </c>
      <c r="Q40" s="29" t="s">
        <v>123</v>
      </c>
    </row>
    <row r="41" spans="1:17" ht="38.25" x14ac:dyDescent="0.2">
      <c r="A41" s="57">
        <v>32</v>
      </c>
      <c r="B41" s="58" t="s">
        <v>75</v>
      </c>
      <c r="C41" s="59"/>
      <c r="D41" s="60">
        <v>0</v>
      </c>
      <c r="E41" s="58">
        <v>38</v>
      </c>
      <c r="F41" s="61">
        <v>3</v>
      </c>
      <c r="G41" s="7" t="s">
        <v>117</v>
      </c>
      <c r="H41" s="62">
        <f>MAX(DATE(PerpetualSchedule!$H$3+D41,1,1),DATE(PerpetualSchedule!$H$3+D41,1,1)-WEEKDAY(DATE(PerpetualSchedule!$H$3+D41,1,1),2)+(E41-1)*7+1)</f>
        <v>46279</v>
      </c>
      <c r="I41" s="41" t="str">
        <f>RIGHT(PerpetualSchedule!H3,2) &amp;B41</f>
        <v>26SL1</v>
      </c>
      <c r="J41" s="22" t="str">
        <f t="shared" si="3"/>
        <v>14 Sep 2026</v>
      </c>
      <c r="K41" s="23" t="str">
        <f t="shared" si="11"/>
        <v>05 Oct 2026</v>
      </c>
      <c r="L41" s="24" t="str">
        <f t="shared" si="2"/>
        <v>02 Nov 2026</v>
      </c>
      <c r="M41" s="37" t="s">
        <v>18</v>
      </c>
      <c r="N41" s="35" t="s">
        <v>124</v>
      </c>
      <c r="O41" s="36" t="s">
        <v>155</v>
      </c>
      <c r="P41" s="29" t="str">
        <f t="shared" si="0"/>
        <v>Y</v>
      </c>
      <c r="Q41" s="29" t="s">
        <v>123</v>
      </c>
    </row>
    <row r="42" spans="1:17" x14ac:dyDescent="0.2">
      <c r="A42" s="63"/>
      <c r="B42" s="64"/>
      <c r="C42" s="65"/>
      <c r="D42" s="66"/>
      <c r="E42" s="64"/>
      <c r="F42" s="67"/>
      <c r="G42" s="9" t="s">
        <v>116</v>
      </c>
      <c r="H42" s="8"/>
      <c r="I42" s="8"/>
      <c r="J42" s="27"/>
      <c r="K42" s="28"/>
      <c r="L42" s="28"/>
      <c r="M42" s="28"/>
      <c r="N42" s="42" t="s">
        <v>12</v>
      </c>
      <c r="O42" s="43"/>
      <c r="P42" s="29" t="str">
        <f t="shared" si="0"/>
        <v>Y</v>
      </c>
      <c r="Q42" s="29" t="s">
        <v>119</v>
      </c>
    </row>
    <row r="43" spans="1:17" ht="38.25" x14ac:dyDescent="0.2">
      <c r="A43" s="57">
        <v>33</v>
      </c>
      <c r="B43" s="58" t="s">
        <v>52</v>
      </c>
      <c r="C43" s="59"/>
      <c r="D43" s="60">
        <v>0</v>
      </c>
      <c r="E43" s="58">
        <v>7</v>
      </c>
      <c r="F43" s="61">
        <v>3</v>
      </c>
      <c r="G43" s="7" t="s">
        <v>116</v>
      </c>
      <c r="H43" s="62">
        <f>MAX(DATE(PerpetualSchedule!$H$3+D43,1,1),DATE(PerpetualSchedule!$H$3+D43,1,1)-WEEKDAY(DATE(PerpetualSchedule!$H$3+D43,1,1),2)+(E43-1)*7+1)</f>
        <v>46062</v>
      </c>
      <c r="I43" s="41" t="str">
        <f>RIGHT(PerpetualSchedule!H3,2) &amp;B43</f>
        <v>26LG1</v>
      </c>
      <c r="J43" s="22" t="str">
        <f t="shared" si="3"/>
        <v>09 Feb 2026</v>
      </c>
      <c r="K43" s="23" t="str">
        <f t="shared" ref="K43:K46" si="12">TEXT(J43+(7*F43),"dd mmm yyyy")</f>
        <v>02 Mar 2026</v>
      </c>
      <c r="L43" s="24" t="str">
        <f t="shared" si="2"/>
        <v>30 Mar 2026</v>
      </c>
      <c r="M43" s="37" t="s">
        <v>4</v>
      </c>
      <c r="N43" s="35" t="s">
        <v>39</v>
      </c>
      <c r="O43" s="36" t="s">
        <v>146</v>
      </c>
      <c r="P43" s="29" t="str">
        <f t="shared" si="0"/>
        <v>Y</v>
      </c>
      <c r="Q43" s="29" t="s">
        <v>123</v>
      </c>
    </row>
    <row r="44" spans="1:17" ht="38.25" x14ac:dyDescent="0.2">
      <c r="A44" s="57">
        <v>34</v>
      </c>
      <c r="B44" s="58" t="s">
        <v>67</v>
      </c>
      <c r="C44" s="59"/>
      <c r="D44" s="60">
        <v>0</v>
      </c>
      <c r="E44" s="58">
        <v>25</v>
      </c>
      <c r="F44" s="61">
        <v>3</v>
      </c>
      <c r="G44" s="7" t="s">
        <v>116</v>
      </c>
      <c r="H44" s="62">
        <f>MAX(DATE(PerpetualSchedule!$H$3+D44,1,1),DATE(PerpetualSchedule!$H$3+D44,1,1)-WEEKDAY(DATE(PerpetualSchedule!$H$3+D44,1,1),2)+(E44-1)*7+1)</f>
        <v>46188</v>
      </c>
      <c r="I44" s="41" t="str">
        <f>RIGHT(PerpetualSchedule!H3,2) &amp;B44</f>
        <v>26LG2</v>
      </c>
      <c r="J44" s="22" t="str">
        <f t="shared" si="3"/>
        <v>15 Jun 2026</v>
      </c>
      <c r="K44" s="23" t="str">
        <f t="shared" si="12"/>
        <v>06 Jul 2026</v>
      </c>
      <c r="L44" s="24" t="str">
        <f t="shared" si="2"/>
        <v>03 Aug 2026</v>
      </c>
      <c r="M44" s="37" t="s">
        <v>4</v>
      </c>
      <c r="N44" s="35" t="s">
        <v>39</v>
      </c>
      <c r="O44" s="36" t="s">
        <v>146</v>
      </c>
      <c r="P44" s="29" t="str">
        <f t="shared" si="0"/>
        <v>Y</v>
      </c>
      <c r="Q44" s="29" t="s">
        <v>123</v>
      </c>
    </row>
    <row r="45" spans="1:17" ht="38.25" x14ac:dyDescent="0.2">
      <c r="A45" s="57">
        <v>35</v>
      </c>
      <c r="B45" s="58" t="s">
        <v>90</v>
      </c>
      <c r="C45" s="59"/>
      <c r="D45" s="60">
        <v>0</v>
      </c>
      <c r="E45" s="58">
        <v>25</v>
      </c>
      <c r="F45" s="61">
        <v>3</v>
      </c>
      <c r="G45" s="7" t="s">
        <v>116</v>
      </c>
      <c r="H45" s="62">
        <f>MAX(DATE(PerpetualSchedule!$H$3+D45,1,1),DATE(PerpetualSchedule!$H$3+D45,1,1)-WEEKDAY(DATE(PerpetualSchedule!$H$3+D45,1,1),2)+(E45-1)*7+1)</f>
        <v>46188</v>
      </c>
      <c r="I45" s="44" t="str">
        <f>RIGHT(PerpetualSchedule!H3,2) &amp;B45</f>
        <v>26LG2s (filtration)</v>
      </c>
      <c r="J45" s="22" t="str">
        <f t="shared" si="3"/>
        <v>15 Jun 2026</v>
      </c>
      <c r="K45" s="23" t="str">
        <f t="shared" si="12"/>
        <v>06 Jul 2026</v>
      </c>
      <c r="L45" s="24" t="str">
        <f t="shared" si="2"/>
        <v>03 Aug 2026</v>
      </c>
      <c r="M45" s="37" t="s">
        <v>4</v>
      </c>
      <c r="N45" s="35" t="s">
        <v>40</v>
      </c>
      <c r="O45" s="36" t="s">
        <v>145</v>
      </c>
      <c r="P45" s="29" t="str">
        <f t="shared" si="0"/>
        <v>Y</v>
      </c>
      <c r="Q45" s="29" t="s">
        <v>123</v>
      </c>
    </row>
    <row r="46" spans="1:17" ht="38.25" x14ac:dyDescent="0.2">
      <c r="A46" s="57">
        <v>36</v>
      </c>
      <c r="B46" s="58" t="s">
        <v>78</v>
      </c>
      <c r="C46" s="59"/>
      <c r="D46" s="60">
        <v>0</v>
      </c>
      <c r="E46" s="58">
        <v>40</v>
      </c>
      <c r="F46" s="61">
        <v>3</v>
      </c>
      <c r="G46" s="7" t="s">
        <v>116</v>
      </c>
      <c r="H46" s="62">
        <f>MAX(DATE(PerpetualSchedule!$H$3+D46,1,1),DATE(PerpetualSchedule!$H$3+D46,1,1)-WEEKDAY(DATE(PerpetualSchedule!$H$3+D46,1,1),2)+(E46-1)*7+1)</f>
        <v>46293</v>
      </c>
      <c r="I46" s="41" t="str">
        <f>RIGHT(PerpetualSchedule!H3,2) &amp;B46</f>
        <v>26LG3</v>
      </c>
      <c r="J46" s="22" t="str">
        <f t="shared" si="3"/>
        <v>28 Sep 2026</v>
      </c>
      <c r="K46" s="23" t="str">
        <f t="shared" si="12"/>
        <v>19 Oct 2026</v>
      </c>
      <c r="L46" s="24" t="str">
        <f t="shared" si="2"/>
        <v>16 Nov 2026</v>
      </c>
      <c r="M46" s="37" t="s">
        <v>4</v>
      </c>
      <c r="N46" s="35" t="s">
        <v>39</v>
      </c>
      <c r="O46" s="36" t="s">
        <v>146</v>
      </c>
      <c r="P46" s="29" t="str">
        <f t="shared" si="0"/>
        <v>Y</v>
      </c>
      <c r="Q46" s="29" t="s">
        <v>123</v>
      </c>
    </row>
    <row r="47" spans="1:17" x14ac:dyDescent="0.2">
      <c r="A47" s="63"/>
      <c r="B47" s="64"/>
      <c r="C47" s="65"/>
      <c r="D47" s="66"/>
      <c r="E47" s="64"/>
      <c r="F47" s="67"/>
      <c r="G47" s="9" t="s">
        <v>116</v>
      </c>
      <c r="H47" s="8"/>
      <c r="I47" s="8"/>
      <c r="J47" s="27"/>
      <c r="K47" s="28"/>
      <c r="L47" s="28"/>
      <c r="M47" s="28"/>
      <c r="N47" s="42" t="s">
        <v>8</v>
      </c>
      <c r="O47" s="43"/>
      <c r="P47" s="29" t="str">
        <f t="shared" si="0"/>
        <v>Y</v>
      </c>
      <c r="Q47" s="29" t="s">
        <v>119</v>
      </c>
    </row>
    <row r="48" spans="1:17" ht="38.25" x14ac:dyDescent="0.2">
      <c r="A48" s="57">
        <v>37</v>
      </c>
      <c r="B48" s="58" t="s">
        <v>63</v>
      </c>
      <c r="C48" s="59"/>
      <c r="D48" s="60">
        <v>0</v>
      </c>
      <c r="E48" s="58">
        <v>18</v>
      </c>
      <c r="F48" s="61">
        <v>3</v>
      </c>
      <c r="G48" s="7" t="s">
        <v>117</v>
      </c>
      <c r="H48" s="62">
        <f>MAX(DATE(PerpetualSchedule!$H$3+D48,1,1),DATE(PerpetualSchedule!$H$3+D48,1,1)-WEEKDAY(DATE(PerpetualSchedule!$H$3+D48,1,1),2)+(E48-1)*7+1)</f>
        <v>46139</v>
      </c>
      <c r="I48" s="41" t="str">
        <f>RIGHT(PerpetualSchedule!H3,2) &amp;B48</f>
        <v>26ST1</v>
      </c>
      <c r="J48" s="22" t="str">
        <f t="shared" si="3"/>
        <v>27 Apr 2026</v>
      </c>
      <c r="K48" s="23" t="str">
        <f t="shared" ref="K48:K51" si="13">TEXT(J48+(7*F48),"dd mmm yyyy")</f>
        <v>18 May 2026</v>
      </c>
      <c r="L48" s="24" t="str">
        <f t="shared" si="2"/>
        <v>15 Jun 2026</v>
      </c>
      <c r="M48" s="35" t="s">
        <v>31</v>
      </c>
      <c r="N48" s="35" t="s">
        <v>27</v>
      </c>
      <c r="O48" s="36" t="s">
        <v>106</v>
      </c>
      <c r="P48" s="29" t="str">
        <f t="shared" si="0"/>
        <v>Y</v>
      </c>
      <c r="Q48" s="29" t="s">
        <v>123</v>
      </c>
    </row>
    <row r="49" spans="1:17" ht="51" x14ac:dyDescent="0.2">
      <c r="A49" s="57">
        <v>39</v>
      </c>
      <c r="B49" s="58" t="s">
        <v>54</v>
      </c>
      <c r="C49" s="59"/>
      <c r="D49" s="60">
        <v>0</v>
      </c>
      <c r="E49" s="58">
        <v>10</v>
      </c>
      <c r="F49" s="61">
        <v>3</v>
      </c>
      <c r="G49" s="7" t="s">
        <v>116</v>
      </c>
      <c r="H49" s="62">
        <f>MAX(DATE(PerpetualSchedule!$H$3+D49,1,1),DATE(PerpetualSchedule!$H$3+D49,1,1)-WEEKDAY(DATE(PerpetualSchedule!$H$3+D49,1,1),2)+(E49-1)*7+1)</f>
        <v>46083</v>
      </c>
      <c r="I49" s="41" t="str">
        <f>RIGHT(PerpetualSchedule!H3,2) &amp;B49</f>
        <v>26PH1</v>
      </c>
      <c r="J49" s="22" t="str">
        <f t="shared" si="3"/>
        <v>02 Mar 2026</v>
      </c>
      <c r="K49" s="23" t="str">
        <f t="shared" si="13"/>
        <v>23 Mar 2026</v>
      </c>
      <c r="L49" s="24" t="str">
        <f t="shared" si="2"/>
        <v>20 Apr 2026</v>
      </c>
      <c r="M49" s="37" t="s">
        <v>5</v>
      </c>
      <c r="N49" s="35" t="s">
        <v>28</v>
      </c>
      <c r="O49" s="36" t="s">
        <v>140</v>
      </c>
      <c r="P49" s="29" t="str">
        <f t="shared" si="0"/>
        <v>Y</v>
      </c>
      <c r="Q49" s="29" t="s">
        <v>123</v>
      </c>
    </row>
    <row r="50" spans="1:17" ht="51" x14ac:dyDescent="0.2">
      <c r="A50" s="57">
        <v>40</v>
      </c>
      <c r="B50" s="58" t="s">
        <v>65</v>
      </c>
      <c r="C50" s="59"/>
      <c r="D50" s="60">
        <v>0</v>
      </c>
      <c r="E50" s="58">
        <v>23</v>
      </c>
      <c r="F50" s="61">
        <v>3</v>
      </c>
      <c r="G50" s="7" t="s">
        <v>116</v>
      </c>
      <c r="H50" s="62">
        <f>MAX(DATE(PerpetualSchedule!$H$3+D50,1,1),DATE(PerpetualSchedule!$H$3+D50,1,1)-WEEKDAY(DATE(PerpetualSchedule!$H$3+D50,1,1),2)+(E50-1)*7+1)</f>
        <v>46174</v>
      </c>
      <c r="I50" s="41" t="str">
        <f>RIGHT(PerpetualSchedule!H3,2) &amp;B50</f>
        <v>26PH2</v>
      </c>
      <c r="J50" s="22" t="str">
        <f t="shared" si="3"/>
        <v>01 Jun 2026</v>
      </c>
      <c r="K50" s="23" t="str">
        <f t="shared" si="13"/>
        <v>22 Jun 2026</v>
      </c>
      <c r="L50" s="24" t="str">
        <f t="shared" si="2"/>
        <v>20 Jul 2026</v>
      </c>
      <c r="M50" s="37" t="s">
        <v>6</v>
      </c>
      <c r="N50" s="35" t="s">
        <v>29</v>
      </c>
      <c r="O50" s="36" t="s">
        <v>141</v>
      </c>
      <c r="P50" s="29" t="str">
        <f t="shared" si="0"/>
        <v>Y</v>
      </c>
      <c r="Q50" s="29" t="s">
        <v>123</v>
      </c>
    </row>
    <row r="51" spans="1:17" ht="51" x14ac:dyDescent="0.2">
      <c r="A51" s="57">
        <v>41</v>
      </c>
      <c r="B51" s="58" t="s">
        <v>74</v>
      </c>
      <c r="C51" s="59"/>
      <c r="D51" s="60">
        <v>0</v>
      </c>
      <c r="E51" s="58">
        <v>37</v>
      </c>
      <c r="F51" s="61">
        <v>3</v>
      </c>
      <c r="G51" s="7" t="s">
        <v>116</v>
      </c>
      <c r="H51" s="62">
        <f>MAX(DATE(PerpetualSchedule!$H$3+D51,1,1),DATE(PerpetualSchedule!$H$3+D51,1,1)-WEEKDAY(DATE(PerpetualSchedule!$H$3+D51,1,1),2)+(E51-1)*7+1)</f>
        <v>46272</v>
      </c>
      <c r="I51" s="41" t="str">
        <f>RIGHT(PerpetualSchedule!H3,2) &amp;B51</f>
        <v>26PH3</v>
      </c>
      <c r="J51" s="22" t="str">
        <f t="shared" si="3"/>
        <v>07 Sep 2026</v>
      </c>
      <c r="K51" s="23" t="str">
        <f t="shared" si="13"/>
        <v>28 Sep 2026</v>
      </c>
      <c r="L51" s="24" t="str">
        <f t="shared" si="2"/>
        <v>26 Oct 2026</v>
      </c>
      <c r="M51" s="35" t="s">
        <v>32</v>
      </c>
      <c r="N51" s="35" t="s">
        <v>30</v>
      </c>
      <c r="O51" s="36" t="s">
        <v>147</v>
      </c>
      <c r="P51" s="29" t="str">
        <f t="shared" si="0"/>
        <v>Y</v>
      </c>
      <c r="Q51" s="29" t="s">
        <v>123</v>
      </c>
    </row>
    <row r="52" spans="1:17" x14ac:dyDescent="0.2">
      <c r="A52" s="63"/>
      <c r="B52" s="64"/>
      <c r="C52" s="65"/>
      <c r="D52" s="66"/>
      <c r="E52" s="64"/>
      <c r="F52" s="67"/>
      <c r="G52" s="9" t="s">
        <v>116</v>
      </c>
      <c r="H52" s="8"/>
      <c r="I52" s="8"/>
      <c r="J52" s="27"/>
      <c r="K52" s="28"/>
      <c r="L52" s="28"/>
      <c r="M52" s="28"/>
      <c r="N52" s="42" t="s">
        <v>99</v>
      </c>
      <c r="O52" s="43"/>
      <c r="P52" s="29" t="str">
        <f t="shared" si="0"/>
        <v>Y</v>
      </c>
      <c r="Q52" s="29" t="s">
        <v>119</v>
      </c>
    </row>
    <row r="53" spans="1:17" ht="51" x14ac:dyDescent="0.2">
      <c r="A53" s="57">
        <v>42</v>
      </c>
      <c r="B53" s="58" t="s">
        <v>47</v>
      </c>
      <c r="C53" s="59" t="s">
        <v>110</v>
      </c>
      <c r="D53" s="60">
        <v>-1</v>
      </c>
      <c r="E53" s="58">
        <v>48</v>
      </c>
      <c r="F53" s="61">
        <v>3</v>
      </c>
      <c r="G53" s="7" t="s">
        <v>116</v>
      </c>
      <c r="H53" s="62">
        <f>MAX(DATE(PerpetualSchedule!$H$3+D53,1,1),DATE(PerpetualSchedule!$H$3+D53,1,1)-WEEKDAY(DATE(PerpetualSchedule!$H$3+D53,1,1),2)+(E53-1)*7+1)</f>
        <v>45985</v>
      </c>
      <c r="I53" s="41" t="str">
        <f>RIGHT(PerpetualSchedule!H3,2) &amp;B53</f>
        <v>26VMS-01</v>
      </c>
      <c r="J53" s="22" t="str">
        <f t="shared" si="3"/>
        <v>24 Nov 2025</v>
      </c>
      <c r="K53" s="23" t="str">
        <f t="shared" ref="K53:K54" si="14">TEXT(J53+(7*F53),"dd mmm yyyy")</f>
        <v>15 Dec 2025</v>
      </c>
      <c r="L53" s="24" t="str">
        <f t="shared" si="2"/>
        <v>Last day of test month
(Jan to Jun)</v>
      </c>
      <c r="M53" s="37" t="s">
        <v>4</v>
      </c>
      <c r="N53" s="35" t="s">
        <v>41</v>
      </c>
      <c r="O53" s="36" t="s">
        <v>20</v>
      </c>
      <c r="P53" s="29" t="str">
        <f t="shared" si="0"/>
        <v>Y</v>
      </c>
      <c r="Q53" s="29" t="s">
        <v>123</v>
      </c>
    </row>
    <row r="54" spans="1:17" ht="51.75" thickBot="1" x14ac:dyDescent="0.25">
      <c r="A54" s="68">
        <v>43</v>
      </c>
      <c r="B54" s="69" t="s">
        <v>66</v>
      </c>
      <c r="C54" s="70" t="s">
        <v>111</v>
      </c>
      <c r="D54" s="71">
        <v>0</v>
      </c>
      <c r="E54" s="69">
        <v>24</v>
      </c>
      <c r="F54" s="72">
        <v>3</v>
      </c>
      <c r="G54" s="72" t="s">
        <v>116</v>
      </c>
      <c r="H54" s="62">
        <f>MAX(DATE(PerpetualSchedule!$H$3+D54,1,1),DATE(PerpetualSchedule!$H$3+D54,1,1)-WEEKDAY(DATE(PerpetualSchedule!$H$3+D54,1,1),2)+(E54-1)*7+1)</f>
        <v>46181</v>
      </c>
      <c r="I54" s="41" t="str">
        <f>RIGHT(PerpetualSchedule!H3,2) &amp;B54</f>
        <v>26VMS-02</v>
      </c>
      <c r="J54" s="22" t="str">
        <f t="shared" si="3"/>
        <v>08 Jun 2026</v>
      </c>
      <c r="K54" s="23" t="str">
        <f t="shared" si="14"/>
        <v>29 Jun 2026</v>
      </c>
      <c r="L54" s="24" t="str">
        <f t="shared" si="2"/>
        <v>Last day of test month
(Jul to Dec)</v>
      </c>
      <c r="M54" s="45" t="s">
        <v>4</v>
      </c>
      <c r="N54" s="46" t="s">
        <v>41</v>
      </c>
      <c r="O54" s="47" t="s">
        <v>20</v>
      </c>
      <c r="P54" s="29" t="str">
        <f t="shared" si="0"/>
        <v>Y</v>
      </c>
      <c r="Q54" s="29" t="s">
        <v>123</v>
      </c>
    </row>
    <row r="55" spans="1:17" ht="13.5" thickTop="1" x14ac:dyDescent="0.2"/>
  </sheetData>
  <sheetProtection algorithmName="SHA-512" hashValue="TCJdzVQLn5snDlOdE7XkQSa5NCf33yVw0A32DiHG6USM8SFUHegPv/I4/jIrZ2d5RZ7WXm9hQIas6wOPE9kjoQ==" saltValue="9uoEiAmMl1Z11xihZe5zcQ=="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11"/>
  <sheetViews>
    <sheetView workbookViewId="0">
      <selection activeCell="A2" sqref="A2"/>
    </sheetView>
  </sheetViews>
  <sheetFormatPr defaultRowHeight="15" x14ac:dyDescent="0.25"/>
  <sheetData>
    <row r="1" spans="1:1" x14ac:dyDescent="0.25">
      <c r="A1" t="s">
        <v>103</v>
      </c>
    </row>
    <row r="2" spans="1:1" x14ac:dyDescent="0.25">
      <c r="A2">
        <f ca="1">YEAR(TODAY())</f>
        <v>2025</v>
      </c>
    </row>
    <row r="3" spans="1:1" x14ac:dyDescent="0.25">
      <c r="A3">
        <f ca="1">A2+1</f>
        <v>2026</v>
      </c>
    </row>
    <row r="4" spans="1:1" x14ac:dyDescent="0.25">
      <c r="A4">
        <f t="shared" ref="A4:A11" ca="1" si="0">A3+1</f>
        <v>2027</v>
      </c>
    </row>
    <row r="5" spans="1:1" x14ac:dyDescent="0.25">
      <c r="A5">
        <f t="shared" ca="1" si="0"/>
        <v>2028</v>
      </c>
    </row>
    <row r="6" spans="1:1" x14ac:dyDescent="0.25">
      <c r="A6">
        <f t="shared" ca="1" si="0"/>
        <v>2029</v>
      </c>
    </row>
    <row r="7" spans="1:1" x14ac:dyDescent="0.25">
      <c r="A7">
        <f t="shared" ca="1" si="0"/>
        <v>2030</v>
      </c>
    </row>
    <row r="8" spans="1:1" x14ac:dyDescent="0.25">
      <c r="A8">
        <f t="shared" ca="1" si="0"/>
        <v>2031</v>
      </c>
    </row>
    <row r="9" spans="1:1" x14ac:dyDescent="0.25">
      <c r="A9">
        <f t="shared" ca="1" si="0"/>
        <v>2032</v>
      </c>
    </row>
    <row r="10" spans="1:1" x14ac:dyDescent="0.25">
      <c r="A10">
        <f t="shared" ca="1" si="0"/>
        <v>2033</v>
      </c>
    </row>
    <row r="11" spans="1:1" x14ac:dyDescent="0.25">
      <c r="A11">
        <f t="shared" ca="1" si="0"/>
        <v>2034</v>
      </c>
    </row>
  </sheetData>
  <sheetProtection algorithmName="SHA-512" hashValue="IOvTn3FOuqy+9KrQGCRRyWSYRIPSe6InKXw074EKOBzZlI/NcDckOhvhtpmDvx1W+mimOVW9jtGhpcvwVI0MAw==" saltValue="EhOT/dScIDQSylS0/L0p6Q==" spinCount="100000"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058BEA-1814-41D9-9DB4-13F0E6BFCE06}">
  <sheetPr>
    <pageSetUpPr fitToPage="1"/>
  </sheetPr>
  <dimension ref="B1:L65"/>
  <sheetViews>
    <sheetView showGridLines="0" showRowColHeaders="0" tabSelected="1" workbookViewId="0">
      <pane ySplit="5" topLeftCell="A6" activePane="bottomLeft" state="frozen"/>
      <selection pane="bottomLeft" activeCell="H3" sqref="H3"/>
    </sheetView>
  </sheetViews>
  <sheetFormatPr defaultRowHeight="15" x14ac:dyDescent="0.25"/>
  <cols>
    <col min="1" max="1" width="2.7109375" customWidth="1"/>
    <col min="2" max="2" width="2.7109375" hidden="1" customWidth="1"/>
    <col min="3" max="3" width="11.7109375" customWidth="1"/>
    <col min="4" max="6" width="13.7109375" style="10" customWidth="1"/>
    <col min="7" max="7" width="25.7109375" style="1" customWidth="1"/>
    <col min="8" max="8" width="45.7109375" style="12" customWidth="1"/>
    <col min="9" max="9" width="100.7109375" style="1" customWidth="1"/>
    <col min="10" max="11" width="9.140625" hidden="1" customWidth="1"/>
    <col min="12" max="12" width="0" hidden="1" customWidth="1"/>
  </cols>
  <sheetData>
    <row r="1" spans="2:12" s="2" customFormat="1" ht="50.1" customHeight="1" thickTop="1" x14ac:dyDescent="0.25">
      <c r="C1" s="92" t="s">
        <v>153</v>
      </c>
      <c r="D1" s="93"/>
      <c r="E1" s="93"/>
      <c r="F1" s="93"/>
      <c r="G1" s="93"/>
      <c r="H1" s="93"/>
      <c r="I1" s="94"/>
    </row>
    <row r="2" spans="2:12" ht="5.0999999999999996" customHeight="1" thickBot="1" x14ac:dyDescent="0.3">
      <c r="C2" s="18"/>
      <c r="D2" s="13"/>
      <c r="E2" s="13"/>
      <c r="F2" s="13"/>
      <c r="G2" s="13"/>
      <c r="H2" s="13"/>
      <c r="I2" s="19"/>
    </row>
    <row r="3" spans="2:12" ht="54" customHeight="1" thickTop="1" thickBot="1" x14ac:dyDescent="0.3">
      <c r="C3" s="98" t="s">
        <v>121</v>
      </c>
      <c r="D3" s="99"/>
      <c r="E3" s="100" t="s">
        <v>128</v>
      </c>
      <c r="F3" s="101"/>
      <c r="G3" s="91" t="s">
        <v>122</v>
      </c>
      <c r="H3" s="90">
        <v>2026</v>
      </c>
      <c r="I3" s="11"/>
    </row>
    <row r="4" spans="2:12" ht="39.950000000000003" customHeight="1" thickTop="1" x14ac:dyDescent="0.25">
      <c r="C4" s="95" t="s">
        <v>129</v>
      </c>
      <c r="D4" s="96"/>
      <c r="E4" s="96"/>
      <c r="F4" s="96"/>
      <c r="G4" s="96"/>
      <c r="H4" s="96"/>
      <c r="I4" s="97"/>
    </row>
    <row r="5" spans="2:12" s="2" customFormat="1" ht="38.25" thickBot="1" x14ac:dyDescent="0.3">
      <c r="C5" s="85" t="s">
        <v>88</v>
      </c>
      <c r="D5" s="86" t="s">
        <v>44</v>
      </c>
      <c r="E5" s="87" t="s">
        <v>105</v>
      </c>
      <c r="F5" s="87" t="s">
        <v>45</v>
      </c>
      <c r="G5" s="88" t="s">
        <v>11</v>
      </c>
      <c r="H5" s="88" t="s">
        <v>104</v>
      </c>
      <c r="I5" s="89" t="s">
        <v>89</v>
      </c>
      <c r="J5" s="2" t="s">
        <v>120</v>
      </c>
      <c r="K5" s="2" t="s">
        <v>118</v>
      </c>
    </row>
    <row r="6" spans="2:12" s="2" customFormat="1" ht="3.95" customHeight="1" thickTop="1" x14ac:dyDescent="0.25">
      <c r="C6" s="82"/>
      <c r="D6" s="83"/>
      <c r="E6" s="84"/>
      <c r="F6" s="84"/>
      <c r="G6" s="82"/>
      <c r="H6" s="82"/>
      <c r="I6" s="82"/>
    </row>
    <row r="7" spans="2:12" s="80" customFormat="1" ht="75" customHeight="1" x14ac:dyDescent="0.25">
      <c r="B7" s="80" t="str" cm="1">
        <f t="array" ref="B7:K57">IF(E3="Program Category",_xlfn.LET(_xlpm.a,_xlfn._xlws.FILTER(PTData!H4:Q54,PTData!P4:P54="Y",""),IF(_xlpm.a=0,"",_xlpm.a)),_xlfn.LET(_xlpm.a,_xlfn._xlws.SORT(_xlfn._xlws.FILTER(PTData!H4:Q54,(PTData!P4:P54="Y")*(PTData!Q4:Q54="N"),""),1,1,FALSE),IF(_xlpm.a=0,"",_xlpm.a)))</f>
        <v/>
      </c>
      <c r="C7" s="17" t="str">
        <v/>
      </c>
      <c r="D7" s="77" t="str">
        <v/>
      </c>
      <c r="E7" s="77" t="str">
        <v/>
      </c>
      <c r="F7" s="78" t="str">
        <v/>
      </c>
      <c r="G7" s="17" t="str">
        <v/>
      </c>
      <c r="H7" s="17" t="str">
        <v>Food Pathogens</v>
      </c>
      <c r="I7" s="79" t="str">
        <v/>
      </c>
      <c r="J7" s="80" t="str">
        <v>Y</v>
      </c>
      <c r="K7" s="80" t="str">
        <v>Y</v>
      </c>
      <c r="L7" s="80">
        <f>COUNTA(C7:I7)</f>
        <v>7</v>
      </c>
    </row>
    <row r="8" spans="2:12" s="80" customFormat="1" ht="75" customHeight="1" x14ac:dyDescent="0.25">
      <c r="B8" s="80">
        <v>46034</v>
      </c>
      <c r="C8" s="17" t="str">
        <v>26FP1</v>
      </c>
      <c r="D8" s="81" t="str">
        <v>12 Jan 2026</v>
      </c>
      <c r="E8" s="81" t="str">
        <v>02 Feb 2026</v>
      </c>
      <c r="F8" s="81" t="str">
        <v>02 Mar 2026</v>
      </c>
      <c r="G8" s="17" t="str">
        <v>Breakfast Foods</v>
      </c>
      <c r="H8" s="17" t="str">
        <v>Sample Count: 3
Format: 130g Real food
Preparation: NONE
Test as received</v>
      </c>
      <c r="I8" s="79" t="str">
        <v>Count (cfu/g): Clostridium perfringens, Clostridium spp., Coagulase positive Staphylococcus spp.,
Enterococcus spp., Listeria monocytogenes
Detection (/25g): E. coli O157, Listeria monocytogenes, Listeria spp., Salmonella spp.</v>
      </c>
      <c r="J8" s="80" t="str">
        <v>Y</v>
      </c>
      <c r="K8" s="80" t="str">
        <v>N</v>
      </c>
      <c r="L8" s="80">
        <f t="shared" ref="L8:L58" si="0">COUNTA(C8:I8)</f>
        <v>7</v>
      </c>
    </row>
    <row r="9" spans="2:12" s="80" customFormat="1" ht="75" customHeight="1" x14ac:dyDescent="0.25">
      <c r="B9" s="80">
        <v>46111</v>
      </c>
      <c r="C9" s="17" t="str">
        <v>26FP2</v>
      </c>
      <c r="D9" s="81" t="str">
        <v>30 Mar 2026</v>
      </c>
      <c r="E9" s="81" t="str">
        <v>20 Apr 2026</v>
      </c>
      <c r="F9" s="81" t="str">
        <v>18 May 2026</v>
      </c>
      <c r="G9" s="17" t="str">
        <v>Desserts</v>
      </c>
      <c r="H9" s="17" t="str">
        <v>Sample Count: 3
Format: 130g Real food
Preparation: NONE
Test as received</v>
      </c>
      <c r="I9" s="79" t="str">
        <v>Count (cfu/g): Clostridium perfringens, Clostridium spp., Coagulase positive Staphylococcus spp.,
Enterococcus spp., Listeria monocytogenes
Detection (/25g): E. coli O157, Listeria monocytogenes, Listeria spp., Salmonella spp.</v>
      </c>
      <c r="J9" s="80" t="str">
        <v>Y</v>
      </c>
      <c r="K9" s="80" t="str">
        <v>N</v>
      </c>
      <c r="L9" s="80">
        <f t="shared" si="0"/>
        <v>7</v>
      </c>
    </row>
    <row r="10" spans="2:12" s="80" customFormat="1" ht="75" customHeight="1" x14ac:dyDescent="0.25">
      <c r="B10" s="80">
        <v>46244</v>
      </c>
      <c r="C10" s="17" t="str">
        <v>26FP3</v>
      </c>
      <c r="D10" s="81" t="str">
        <v>10 Aug 2026</v>
      </c>
      <c r="E10" s="81" t="str">
        <v>31 Aug 2026</v>
      </c>
      <c r="F10" s="81" t="str">
        <v>28 Sep 2026</v>
      </c>
      <c r="G10" s="17" t="str">
        <v>Starches</v>
      </c>
      <c r="H10" s="17" t="str">
        <v>Sample Count: 3
Format: 130g Real food
Preparation: NONE
Test as received</v>
      </c>
      <c r="I10" s="79" t="str">
        <v>Count (cfu/g): Clostridium perfringens, Clostridium spp., Coagulase positive Staphylococcus spp.,
Enterococcus spp., Listeria monocytogenes
Detection (/25g): E. coli O157, Listeria monocytogenes, Listeria spp., Salmonella spp.</v>
      </c>
      <c r="J10" s="80" t="str">
        <v>Y</v>
      </c>
      <c r="K10" s="80" t="str">
        <v>N</v>
      </c>
      <c r="L10" s="80">
        <f t="shared" si="0"/>
        <v>7</v>
      </c>
    </row>
    <row r="11" spans="2:12" s="80" customFormat="1" ht="75" customHeight="1" x14ac:dyDescent="0.25">
      <c r="B11" s="80">
        <v>46300</v>
      </c>
      <c r="C11" s="17" t="str">
        <v>26FP4</v>
      </c>
      <c r="D11" s="81" t="str">
        <v>05 Oct 2026</v>
      </c>
      <c r="E11" s="81" t="str">
        <v>26 Oct 2026</v>
      </c>
      <c r="F11" s="81" t="str">
        <v>23 Nov 2026</v>
      </c>
      <c r="G11" s="17" t="str">
        <v>Traditional and Festive Foods</v>
      </c>
      <c r="H11" s="17" t="str">
        <v>Sample Count: 3
Format: 130g Real food
Preparation: NONE
Test as received</v>
      </c>
      <c r="I11" s="79" t="str">
        <v>Count (cfu/g): Clostridium perfringens, Clostridium spp., Coagulase positive Staphylococcus spp.,
Enterococcus spp., Listeria monocytogenes
Detection (/25g): E. coli O157, Listeria monocytogenes, Listeria spp., Salmonella spp.</v>
      </c>
      <c r="J11" s="80" t="str">
        <v>Y</v>
      </c>
      <c r="K11" s="80" t="str">
        <v>N</v>
      </c>
      <c r="L11" s="80">
        <f t="shared" si="0"/>
        <v>7</v>
      </c>
    </row>
    <row r="12" spans="2:12" s="80" customFormat="1" ht="75" customHeight="1" x14ac:dyDescent="0.25">
      <c r="B12" s="80" t="str">
        <v/>
      </c>
      <c r="C12" s="17" t="str">
        <v/>
      </c>
      <c r="D12" s="81" t="str">
        <v/>
      </c>
      <c r="E12" s="81" t="str">
        <v/>
      </c>
      <c r="F12" s="81" t="str">
        <v/>
      </c>
      <c r="G12" s="17" t="str">
        <v/>
      </c>
      <c r="H12" s="17" t="str">
        <v>Food Non-Pathogens</v>
      </c>
      <c r="I12" s="79" t="str">
        <v/>
      </c>
      <c r="J12" s="80" t="str">
        <v>Y</v>
      </c>
      <c r="K12" s="80" t="str">
        <v>Y</v>
      </c>
      <c r="L12" s="80">
        <f t="shared" si="0"/>
        <v>7</v>
      </c>
    </row>
    <row r="13" spans="2:12" s="80" customFormat="1" ht="75" customHeight="1" x14ac:dyDescent="0.25">
      <c r="B13" s="80">
        <v>46034</v>
      </c>
      <c r="C13" s="17" t="str">
        <v>26NP1</v>
      </c>
      <c r="D13" s="81" t="str">
        <v>12 Jan 2026</v>
      </c>
      <c r="E13" s="81" t="str">
        <v>02 Feb 2026</v>
      </c>
      <c r="F13" s="81" t="str">
        <v>02 Mar 2026</v>
      </c>
      <c r="G13" s="17" t="str">
        <v>Beverage ingredients</v>
      </c>
      <c r="H13" s="17" t="str">
        <v>Sample Count: 3
Format: 25g Real food
Preparation: NONE
Test as received</v>
      </c>
      <c r="I13" s="79" t="str">
        <v>Count (cfu/g): Plate Count and Anaerobic count, Bacillus cereus, E. coli, Enterobacteriaceae, Lactic acid bacteria, Mould, Coliforms, Pseudomonas spp., Thermotolerant (faecal) Coliforms, Yeast</v>
      </c>
      <c r="J13" s="80" t="str">
        <v>Y</v>
      </c>
      <c r="K13" s="80" t="str">
        <v>N</v>
      </c>
      <c r="L13" s="80">
        <f t="shared" si="0"/>
        <v>7</v>
      </c>
    </row>
    <row r="14" spans="2:12" s="80" customFormat="1" ht="75" customHeight="1" x14ac:dyDescent="0.25">
      <c r="B14" s="80">
        <v>46111</v>
      </c>
      <c r="C14" s="17" t="str">
        <v>26NP2</v>
      </c>
      <c r="D14" s="81" t="str">
        <v>30 Mar 2026</v>
      </c>
      <c r="E14" s="81" t="str">
        <v>20 Apr 2026</v>
      </c>
      <c r="F14" s="81" t="str">
        <v>18 May 2026</v>
      </c>
      <c r="G14" s="17" t="str">
        <v>Soups</v>
      </c>
      <c r="H14" s="17" t="str">
        <v>Sample Count: 3
Format: 25g Real food
Preparation: NONE
Test as received</v>
      </c>
      <c r="I14" s="79" t="str">
        <v>Count (cfu/g): Plate Count and Anaerobic count, Bacillus cereus, E. coli, Enterobacteriaceae, Lactic acid bacteria, Mould, Coliforms, Pseudomonas spp., Thermotolerant (faecal) Coliforms, Yeast</v>
      </c>
      <c r="J14" s="80" t="str">
        <v>Y</v>
      </c>
      <c r="K14" s="80" t="str">
        <v>N</v>
      </c>
      <c r="L14" s="80">
        <f t="shared" si="0"/>
        <v>7</v>
      </c>
    </row>
    <row r="15" spans="2:12" s="80" customFormat="1" ht="75" customHeight="1" x14ac:dyDescent="0.25">
      <c r="B15" s="80">
        <v>46244</v>
      </c>
      <c r="C15" s="17" t="str">
        <v>26NP3</v>
      </c>
      <c r="D15" s="81" t="str">
        <v>10 Aug 2026</v>
      </c>
      <c r="E15" s="81" t="str">
        <v>31 Aug 2026</v>
      </c>
      <c r="F15" s="81" t="str">
        <v>28 Sep 2026</v>
      </c>
      <c r="G15" s="17" t="str">
        <v>Infant formula</v>
      </c>
      <c r="H15" s="17" t="str">
        <v>Sample Count: 3
Format: 25g Real food
Preparation: NONE
Test as received</v>
      </c>
      <c r="I15" s="79" t="str">
        <v>Count (cfu/g): Plate Count and Anaerobic count, Bacillus cereus, E. coli, Enterobacteriaceae, Lactic acid bacteria, Mould, Coliforms, Pseudomonas spp., Thermotolerant (faecal) Coliforms, Yeast</v>
      </c>
      <c r="J15" s="80" t="str">
        <v>Y</v>
      </c>
      <c r="K15" s="80" t="str">
        <v>N</v>
      </c>
      <c r="L15" s="80">
        <f t="shared" si="0"/>
        <v>7</v>
      </c>
    </row>
    <row r="16" spans="2:12" s="80" customFormat="1" ht="75" customHeight="1" x14ac:dyDescent="0.25">
      <c r="B16" s="80">
        <v>46300</v>
      </c>
      <c r="C16" s="17" t="str">
        <v>26NP4</v>
      </c>
      <c r="D16" s="81" t="str">
        <v>05 Oct 2026</v>
      </c>
      <c r="E16" s="81" t="str">
        <v>26 Oct 2026</v>
      </c>
      <c r="F16" s="81" t="str">
        <v>23 Nov 2026</v>
      </c>
      <c r="G16" s="17" t="str">
        <v>Traditional and Festive Foods</v>
      </c>
      <c r="H16" s="17" t="str">
        <v>Sample Count: 3
Format: 25g Real food
Preparation: NONE
Test as received</v>
      </c>
      <c r="I16" s="79" t="str">
        <v>Count (cfu/g): Plate Count and Anaerobic count, Bacillus cereus, E. coli, Enterobacteriaceae, Lactic acid bacteria, Mould, Coliforms, Pseudomonas spp., Thermotolerant (faecal) Coliforms, Yeast</v>
      </c>
      <c r="J16" s="80" t="str">
        <v>Y</v>
      </c>
      <c r="K16" s="80" t="str">
        <v>N</v>
      </c>
      <c r="L16" s="80">
        <f t="shared" si="0"/>
        <v>7</v>
      </c>
    </row>
    <row r="17" spans="2:12" s="80" customFormat="1" ht="75" customHeight="1" x14ac:dyDescent="0.25">
      <c r="B17" s="80" t="str">
        <v/>
      </c>
      <c r="C17" s="17" t="str">
        <v/>
      </c>
      <c r="D17" s="81" t="str">
        <v/>
      </c>
      <c r="E17" s="81" t="str">
        <v/>
      </c>
      <c r="F17" s="81" t="str">
        <v/>
      </c>
      <c r="G17" s="17" t="str">
        <v/>
      </c>
      <c r="H17" s="17" t="str">
        <v>Specialist Food Matrices</v>
      </c>
      <c r="I17" s="79" t="str">
        <v/>
      </c>
      <c r="J17" s="80" t="str">
        <v>Y</v>
      </c>
      <c r="K17" s="80" t="str">
        <v>Y</v>
      </c>
      <c r="L17" s="80">
        <f t="shared" si="0"/>
        <v>7</v>
      </c>
    </row>
    <row r="18" spans="2:12" s="80" customFormat="1" ht="75" customHeight="1" x14ac:dyDescent="0.25">
      <c r="B18" s="80">
        <v>46090</v>
      </c>
      <c r="C18" s="17" t="str">
        <v>26CH1</v>
      </c>
      <c r="D18" s="81" t="str">
        <v>09 Mar 2026</v>
      </c>
      <c r="E18" s="81" t="str">
        <v>30 Mar 2026</v>
      </c>
      <c r="F18" s="81" t="str">
        <v>27 Apr 2026</v>
      </c>
      <c r="G18" s="17" t="str">
        <v>Chocolate block</v>
      </c>
      <c r="H18" s="17" t="str">
        <v>Sample Count: 3
Format: 40g chocolate
Preparation: NONE
Test as received</v>
      </c>
      <c r="I18" s="79" t="str">
        <v>Count (cfu/g): Plate Count, Coliforms,  Enterobacteriaceae,  Mould,  Yeast
Detection (/0.1g):  E. coli  ;  (/25g): Salmonella spp.</v>
      </c>
      <c r="J18" s="80" t="str">
        <v>Y</v>
      </c>
      <c r="K18" s="80" t="str">
        <v>N</v>
      </c>
      <c r="L18" s="80">
        <f t="shared" si="0"/>
        <v>7</v>
      </c>
    </row>
    <row r="19" spans="2:12" s="80" customFormat="1" ht="75" customHeight="1" x14ac:dyDescent="0.25">
      <c r="B19" s="80">
        <v>46132</v>
      </c>
      <c r="C19" s="17" t="str">
        <v>26MM1</v>
      </c>
      <c r="D19" s="81" t="str">
        <v>20 Apr 2026</v>
      </c>
      <c r="E19" s="81" t="str">
        <v>11 May 2026</v>
      </c>
      <c r="F19" s="81" t="str">
        <v>08 Jun 2026</v>
      </c>
      <c r="G19" s="17" t="str">
        <v>Meat</v>
      </c>
      <c r="H19" s="17" t="str">
        <v>Sample Count: 2
Format: real mince + vial
Preparation: Rehydrate 
to obtain 40 g</v>
      </c>
      <c r="I19" s="79" t="str">
        <v>Count (cfu/g): Plate Count, E. coli, Coagulase positive Staphylococcus spp., Lactic acid bacteria, Enterobacteriaceae
Detection (/25g): Salmonella spp.</v>
      </c>
      <c r="J19" s="80" t="str">
        <v>Y</v>
      </c>
      <c r="K19" s="80" t="str">
        <v>N</v>
      </c>
      <c r="L19" s="80">
        <f t="shared" si="0"/>
        <v>7</v>
      </c>
    </row>
    <row r="20" spans="2:12" s="80" customFormat="1" ht="75" customHeight="1" x14ac:dyDescent="0.25">
      <c r="B20" s="80">
        <v>46321</v>
      </c>
      <c r="C20" s="17" t="str">
        <v>26MM2</v>
      </c>
      <c r="D20" s="81" t="str">
        <v>26 Oct 2026</v>
      </c>
      <c r="E20" s="81" t="str">
        <v>16 Nov 2026</v>
      </c>
      <c r="F20" s="81" t="str">
        <v>14 Dec 2026</v>
      </c>
      <c r="G20" s="17" t="str">
        <v>Meat</v>
      </c>
      <c r="H20" s="17" t="str">
        <v>Sample Count: 2
Format: real mince + vial
Preparation: Rehydrate 
to obtain 40 g</v>
      </c>
      <c r="I20" s="79" t="str">
        <v>Count (cfu/g): Psychrotrophic bacteria, Yeast, Mould, Pseudomonas aeruginosa
Detection (/25 g): Listeria monocytogenes</v>
      </c>
      <c r="J20" s="80" t="str">
        <v>Y</v>
      </c>
      <c r="K20" s="80" t="str">
        <v>N</v>
      </c>
      <c r="L20" s="80">
        <f t="shared" si="0"/>
        <v>7</v>
      </c>
    </row>
    <row r="21" spans="2:12" s="80" customFormat="1" ht="75" customHeight="1" x14ac:dyDescent="0.25">
      <c r="B21" s="80">
        <v>46097</v>
      </c>
      <c r="C21" s="17" t="str">
        <v>26SF1</v>
      </c>
      <c r="D21" s="81" t="str">
        <v>16 Mar 2026</v>
      </c>
      <c r="E21" s="81" t="str">
        <v>06 Apr 2026</v>
      </c>
      <c r="F21" s="81" t="str">
        <v>04 May 2026</v>
      </c>
      <c r="G21" s="17" t="str">
        <v>Seafood</v>
      </c>
      <c r="H21" s="17" t="str">
        <v>Sample Count: 2
Format: real seafood plus vial
Preparation: Rehydrate
to obtain 40 g</v>
      </c>
      <c r="I21" s="79" t="str">
        <v>Detection (/0.1g): E. coli
Detection (/25g): Vibrio cholerae, Vibrio parahaemolyticus</v>
      </c>
      <c r="J21" s="80" t="str">
        <v>Y</v>
      </c>
      <c r="K21" s="80" t="str">
        <v>N</v>
      </c>
      <c r="L21" s="80">
        <f t="shared" si="0"/>
        <v>7</v>
      </c>
    </row>
    <row r="22" spans="2:12" s="80" customFormat="1" ht="75" customHeight="1" x14ac:dyDescent="0.25">
      <c r="B22" s="80">
        <v>46258</v>
      </c>
      <c r="C22" s="17" t="str">
        <v>26SF2</v>
      </c>
      <c r="D22" s="81" t="str">
        <v>24 Aug 2026</v>
      </c>
      <c r="E22" s="81" t="str">
        <v>14 Sep 2026</v>
      </c>
      <c r="F22" s="81" t="str">
        <v>12 Oct 2026</v>
      </c>
      <c r="G22" s="17" t="str">
        <v>Seafood</v>
      </c>
      <c r="H22" s="17" t="str">
        <v>Sample Count: 2
Format: real seafood plus vial
Preparation: Rehydrate
to obtain 40 g</v>
      </c>
      <c r="I22" s="79" t="str">
        <v>Count (cfu/g): Total bacteria, coliform, E. coli, Coagulase positive Staphylococcus spp., Anaerobic sulfite reducing bacteria, H2S producing bacteria</v>
      </c>
      <c r="J22" s="80" t="str">
        <v>Y</v>
      </c>
      <c r="K22" s="80" t="str">
        <v>N</v>
      </c>
      <c r="L22" s="80">
        <f t="shared" si="0"/>
        <v>7</v>
      </c>
    </row>
    <row r="23" spans="2:12" s="80" customFormat="1" ht="75" customHeight="1" x14ac:dyDescent="0.25">
      <c r="B23" s="80" t="str">
        <v/>
      </c>
      <c r="C23" s="17" t="str">
        <v/>
      </c>
      <c r="D23" s="81" t="str">
        <v/>
      </c>
      <c r="E23" s="81" t="str">
        <v/>
      </c>
      <c r="F23" s="81" t="str">
        <v/>
      </c>
      <c r="G23" s="17" t="str">
        <v/>
      </c>
      <c r="H23" s="17" t="str">
        <v>Carcass</v>
      </c>
      <c r="I23" s="79" t="str">
        <v/>
      </c>
      <c r="J23" s="80" t="str">
        <v>Y</v>
      </c>
      <c r="K23" s="80" t="str">
        <v>Y</v>
      </c>
      <c r="L23" s="80">
        <f t="shared" si="0"/>
        <v>7</v>
      </c>
    </row>
    <row r="24" spans="2:12" s="80" customFormat="1" ht="75" customHeight="1" x14ac:dyDescent="0.25">
      <c r="B24" s="80">
        <v>45985</v>
      </c>
      <c r="C24" s="17" t="str">
        <v>26MIS-01</v>
      </c>
      <c r="D24" s="81" t="str">
        <v>24 Nov 2025</v>
      </c>
      <c r="E24" s="81" t="str">
        <v>15 Dec 2025</v>
      </c>
      <c r="F24" s="81" t="str">
        <v>15th of test month
(Jan to Jun)</v>
      </c>
      <c r="G24" s="17" t="str">
        <v xml:space="preserve">Simulated Liquid </v>
      </c>
      <c r="H24" s="17" t="str">
        <v>Sample Count: 6
Format: Freeze-dried vial
Test 1 vial each month
Preparation: Reconstitute to obtain 100 mL</v>
      </c>
      <c r="I24" s="79" t="str">
        <v>Count (cfu/g and cfu/cm2): Plate Count, E. coli, Coliforms
Detection (/25g): Salmonella spp., E. coli O157</v>
      </c>
      <c r="J24" s="80" t="str">
        <v>Y</v>
      </c>
      <c r="K24" s="80" t="str">
        <v>N</v>
      </c>
      <c r="L24" s="80">
        <f t="shared" si="0"/>
        <v>7</v>
      </c>
    </row>
    <row r="25" spans="2:12" s="80" customFormat="1" ht="75" customHeight="1" x14ac:dyDescent="0.25">
      <c r="B25" s="80">
        <v>46160</v>
      </c>
      <c r="C25" s="17" t="str">
        <v>26MIS-02</v>
      </c>
      <c r="D25" s="81" t="str">
        <v>18 May 2026</v>
      </c>
      <c r="E25" s="81" t="str">
        <v>15 Jun 2026</v>
      </c>
      <c r="F25" s="81" t="str">
        <v>15th of test month
(Jul to Dec)</v>
      </c>
      <c r="G25" s="17" t="str">
        <v xml:space="preserve">Simulated Liquid </v>
      </c>
      <c r="H25" s="17" t="str">
        <v>Sample Count: 6
Format: Freeze-dried vial
Test 1 vial each month
Preparation: Reconstitute to obtain 100 mL</v>
      </c>
      <c r="I25" s="79" t="str">
        <v>Count (cfu/g and cfu/cm2): Plate Count, E. coli, Coliforms
Detection (/25g): Salmonella spp., E. coli O157</v>
      </c>
      <c r="J25" s="80" t="str">
        <v>Y</v>
      </c>
      <c r="K25" s="80" t="str">
        <v>N</v>
      </c>
      <c r="L25" s="80">
        <f t="shared" si="0"/>
        <v>7</v>
      </c>
    </row>
    <row r="26" spans="2:12" s="80" customFormat="1" ht="75" customHeight="1" x14ac:dyDescent="0.25">
      <c r="B26" s="80">
        <v>46160</v>
      </c>
      <c r="C26" s="17" t="str">
        <v>26CSPm</v>
      </c>
      <c r="D26" s="81" t="str">
        <v>18 May 2026</v>
      </c>
      <c r="E26" s="81" t="str">
        <v>15 Jun 2026</v>
      </c>
      <c r="F26" s="81" t="str">
        <v>13 Jul 2026</v>
      </c>
      <c r="G26" s="17" t="str">
        <v xml:space="preserve">Simulated Liquid </v>
      </c>
      <c r="H26" s="17" t="str">
        <v>Sample Count: 2
Format: Freeze-dried vial
Preparation: Reconstitute to obtain 1000 mL</v>
      </c>
      <c r="I26" s="79" t="str">
        <v>Count (cfu/mL): Plate count 21°C, Plate count 37°C
Count (cfu/100mL): Coliforms, Clostridium spp. (vegetative), Enterococcus spp., Thermotolerant (faecal) Coliforms, E. coli, Ps. aeruginosa, Pseudomonas spp., Yeast, Mould, Faecal Streptococcus spp.,
Coagulase positive Staphylococcus spp.</v>
      </c>
      <c r="J26" s="80" t="str">
        <v>Y</v>
      </c>
      <c r="K26" s="80" t="str">
        <v>N</v>
      </c>
      <c r="L26" s="80">
        <f t="shared" si="0"/>
        <v>7</v>
      </c>
    </row>
    <row r="27" spans="2:12" s="80" customFormat="1" ht="75" customHeight="1" x14ac:dyDescent="0.25">
      <c r="B27" s="80" t="str">
        <v/>
      </c>
      <c r="C27" s="17" t="str">
        <v/>
      </c>
      <c r="D27" s="81" t="str">
        <v/>
      </c>
      <c r="E27" s="81" t="str">
        <v/>
      </c>
      <c r="F27" s="81" t="str">
        <v/>
      </c>
      <c r="G27" s="17" t="str">
        <v/>
      </c>
      <c r="H27" s="17" t="str">
        <v>"Big 6" E. coli</v>
      </c>
      <c r="I27" s="79" t="str">
        <v/>
      </c>
      <c r="J27" s="80" t="str">
        <v>Y</v>
      </c>
      <c r="K27" s="80" t="str">
        <v>Y</v>
      </c>
      <c r="L27" s="80">
        <f t="shared" si="0"/>
        <v>7</v>
      </c>
    </row>
    <row r="28" spans="2:12" s="80" customFormat="1" ht="75" customHeight="1" x14ac:dyDescent="0.25">
      <c r="B28" s="80">
        <v>46055</v>
      </c>
      <c r="C28" s="17" t="str">
        <v>26MX1</v>
      </c>
      <c r="D28" s="81" t="str">
        <v>02 Feb 2026</v>
      </c>
      <c r="E28" s="81" t="str">
        <v>23 Feb 2026</v>
      </c>
      <c r="F28" s="81" t="str">
        <v>23 Mar 2026</v>
      </c>
      <c r="G28" s="17" t="str">
        <v>Simulated Sample
(non-pathogenic format)</v>
      </c>
      <c r="H28" s="17" t="str">
        <v>Sample Count: 3
Format: Freeze-dried vial
Preparation: Reconstitute prior to testing</v>
      </c>
      <c r="I28" s="79" t="str">
        <v>“Big 6” E. coli detection and identification.
O26, O45, O103, O111, O121, O145  and O157
Detection of eae and stx genes</v>
      </c>
      <c r="J28" s="80" t="str">
        <v>Y</v>
      </c>
      <c r="K28" s="80" t="str">
        <v>N</v>
      </c>
      <c r="L28" s="80">
        <f t="shared" si="0"/>
        <v>7</v>
      </c>
    </row>
    <row r="29" spans="2:12" s="80" customFormat="1" ht="75" customHeight="1" x14ac:dyDescent="0.25">
      <c r="B29" s="80">
        <v>46237</v>
      </c>
      <c r="C29" s="17" t="str">
        <v>26MX2</v>
      </c>
      <c r="D29" s="81" t="str">
        <v>03 Aug 2026</v>
      </c>
      <c r="E29" s="81" t="str">
        <v>24 Aug 2026</v>
      </c>
      <c r="F29" s="81" t="str">
        <v>21 Sep 2026</v>
      </c>
      <c r="G29" s="17" t="str">
        <v>Simulated Sample
(non-pathogenic format)</v>
      </c>
      <c r="H29" s="17" t="str">
        <v>Sample Count: 3
Format: Freeze-dried vial
Preparation: Reconstitute prior to testing</v>
      </c>
      <c r="I29" s="79" t="str">
        <v>“Big 6” E. coli detection and identification.
O26, O45, O103, O111, O121, O145  and O157
Detection of eae and stx genes</v>
      </c>
      <c r="J29" s="80" t="str">
        <v>Y</v>
      </c>
      <c r="K29" s="80" t="str">
        <v>N</v>
      </c>
      <c r="L29" s="80">
        <f t="shared" si="0"/>
        <v>7</v>
      </c>
    </row>
    <row r="30" spans="2:12" s="80" customFormat="1" ht="75" customHeight="1" x14ac:dyDescent="0.25">
      <c r="B30" s="80" t="str">
        <v/>
      </c>
      <c r="C30" s="17" t="str">
        <v/>
      </c>
      <c r="D30" s="81" t="str">
        <v/>
      </c>
      <c r="E30" s="81" t="str">
        <v/>
      </c>
      <c r="F30" s="81" t="str">
        <v/>
      </c>
      <c r="G30" s="17" t="str">
        <v/>
      </c>
      <c r="H30" s="17" t="str">
        <v>Extension Microbiology</v>
      </c>
      <c r="I30" s="79" t="str">
        <v/>
      </c>
      <c r="J30" s="80" t="str">
        <v>Y</v>
      </c>
      <c r="K30" s="80" t="str">
        <v>Y</v>
      </c>
      <c r="L30" s="80">
        <f t="shared" si="0"/>
        <v>7</v>
      </c>
    </row>
    <row r="31" spans="2:12" s="80" customFormat="1" ht="75" customHeight="1" x14ac:dyDescent="0.25">
      <c r="B31" s="80">
        <v>46251</v>
      </c>
      <c r="C31" s="17" t="str">
        <v>26XN1</v>
      </c>
      <c r="D31" s="81" t="str">
        <v>17 Aug 2026</v>
      </c>
      <c r="E31" s="81" t="str">
        <v>07 Sep 2026</v>
      </c>
      <c r="F31" s="81" t="str">
        <v>05 Oct 2026</v>
      </c>
      <c r="G31" s="17" t="str">
        <v>Milk Powder</v>
      </c>
      <c r="H31" s="17" t="str">
        <v>Sample Count: 3
Format: 25g milk powder
Preparation: NONE
Test as received</v>
      </c>
      <c r="I31" s="79" t="str">
        <v>Count (cfu/g): Enterobacteriaceae, Aerobic and Anaerobic Mesophilic and Thermophilic spores,
Total Anaerobic
Detection (/10g): Cronobacter spp.</v>
      </c>
      <c r="J31" s="80" t="str">
        <v>Y</v>
      </c>
      <c r="K31" s="80" t="str">
        <v>N</v>
      </c>
      <c r="L31" s="80">
        <f t="shared" si="0"/>
        <v>7</v>
      </c>
    </row>
    <row r="32" spans="2:12" s="80" customFormat="1" ht="75" customHeight="1" x14ac:dyDescent="0.25">
      <c r="B32" s="80">
        <v>46125</v>
      </c>
      <c r="C32" s="17" t="str">
        <v>26XP1</v>
      </c>
      <c r="D32" s="81" t="str">
        <v>13 Apr 2026</v>
      </c>
      <c r="E32" s="81" t="str">
        <v>04 May 2026</v>
      </c>
      <c r="F32" s="81" t="str">
        <v>01 Jun 2026</v>
      </c>
      <c r="G32" s="17" t="str">
        <v xml:space="preserve">Simulated Sample </v>
      </c>
      <c r="H32" s="17" t="str">
        <v>Sample Count: 3
Format: Freeze-dried vial
Preparation: Reconstitute prior to testing</v>
      </c>
      <c r="I32" s="79" t="str">
        <v>Detection (/25g): Campylobacter spp., Vibrio spp., Vibrio cholerae, Vibrio parahaemolyticus,
Salmonella spp., Yersinia spp. and Yersinia enterocolitica
Count (cfu/g): Vibrio parahaemolyticus and Campylobacter spp.
Identification to species level of detected targets</v>
      </c>
      <c r="J32" s="80" t="str">
        <v>Y</v>
      </c>
      <c r="K32" s="80" t="str">
        <v>N</v>
      </c>
      <c r="L32" s="80">
        <f t="shared" si="0"/>
        <v>7</v>
      </c>
    </row>
    <row r="33" spans="2:12" s="80" customFormat="1" ht="75" customHeight="1" x14ac:dyDescent="0.25">
      <c r="B33" s="80">
        <v>46265</v>
      </c>
      <c r="C33" s="17" t="str">
        <v>26XP2</v>
      </c>
      <c r="D33" s="81" t="str">
        <v>31 Aug 2026</v>
      </c>
      <c r="E33" s="81" t="str">
        <v>21 Sep 2026</v>
      </c>
      <c r="F33" s="81" t="str">
        <v>19 Oct 2026</v>
      </c>
      <c r="G33" s="17" t="str">
        <v xml:space="preserve">Simulated Sample </v>
      </c>
      <c r="H33" s="17" t="str">
        <v>Sample Count: 3
Format: Freeze-dried vial
Preparation: Reconstitute prior to testing</v>
      </c>
      <c r="I33" s="79" t="str">
        <v>Detection (/25g): Campylobacter spp., Vibrio spp., Vibrio cholerae, Vibrio parahaemolyticus,
Salmonella spp., Yersinia spp. and Yersinia enterocolitica
Count (cfu/g): Vibrio parahaemolyticus and Campylobacter spp.
Identification to species level of detected targets</v>
      </c>
      <c r="J33" s="80" t="str">
        <v>Y</v>
      </c>
      <c r="K33" s="80" t="str">
        <v>N</v>
      </c>
      <c r="L33" s="80">
        <f t="shared" si="0"/>
        <v>7</v>
      </c>
    </row>
    <row r="34" spans="2:12" s="80" customFormat="1" ht="75" customHeight="1" x14ac:dyDescent="0.25">
      <c r="B34" s="80" t="str">
        <v/>
      </c>
      <c r="C34" s="17" t="str">
        <v/>
      </c>
      <c r="D34" s="81" t="str">
        <v/>
      </c>
      <c r="E34" s="81" t="str">
        <v/>
      </c>
      <c r="F34" s="81" t="str">
        <v/>
      </c>
      <c r="G34" s="17" t="str">
        <v/>
      </c>
      <c r="H34" s="17" t="str">
        <v>Food Factory Hygiene</v>
      </c>
      <c r="I34" s="79" t="str">
        <v/>
      </c>
      <c r="J34" s="80" t="str">
        <v>Y</v>
      </c>
      <c r="K34" s="80" t="str">
        <v>Y</v>
      </c>
      <c r="L34" s="80">
        <f t="shared" si="0"/>
        <v>7</v>
      </c>
    </row>
    <row r="35" spans="2:12" s="80" customFormat="1" ht="75" customHeight="1" x14ac:dyDescent="0.25">
      <c r="B35" s="80">
        <v>46076</v>
      </c>
      <c r="C35" s="17" t="str">
        <v>26SW1</v>
      </c>
      <c r="D35" s="81" t="str">
        <v>23 Feb 2026</v>
      </c>
      <c r="E35" s="81" t="str">
        <v>16 Mar 2026</v>
      </c>
      <c r="F35" s="81" t="str">
        <v>13 Apr 2026</v>
      </c>
      <c r="G35" s="17" t="str">
        <v>Swabs
(General Hygiene Checks)</v>
      </c>
      <c r="H35" s="17" t="str">
        <v>Sample Count: 2 
Format: 3 swabs each
Minor rehydration required</v>
      </c>
      <c r="I35" s="79" t="str">
        <v xml:space="preserve">
Count (/swab): Plate count, Anaerobic Count, Mould, Yeast </v>
      </c>
      <c r="J35" s="80" t="str">
        <v>Y</v>
      </c>
      <c r="K35" s="80" t="str">
        <v>N</v>
      </c>
      <c r="L35" s="80">
        <f t="shared" si="0"/>
        <v>7</v>
      </c>
    </row>
    <row r="36" spans="2:12" s="80" customFormat="1" ht="75" customHeight="1" x14ac:dyDescent="0.25">
      <c r="B36" s="80">
        <v>46195</v>
      </c>
      <c r="C36" s="17" t="str">
        <v>26SW2</v>
      </c>
      <c r="D36" s="81" t="str">
        <v>22 Jun 2026</v>
      </c>
      <c r="E36" s="81" t="str">
        <v>13 Jul 2026</v>
      </c>
      <c r="F36" s="81" t="str">
        <v>10 Aug 2026</v>
      </c>
      <c r="G36" s="17" t="str">
        <v>Swabs
(Gram Negative Organisms)</v>
      </c>
      <c r="H36" s="17" t="str">
        <v>Sample Count: 2 
Format: 3 swabs each
Minor rehydration required</v>
      </c>
      <c r="I36" s="79" t="str">
        <v>Count (/swab): Coliforms, E. coli, Enterobacteriaceae
Detection (/swab): Campylobacter spp., E. coli, E. coli O157, Salmonella spp.</v>
      </c>
      <c r="J36" s="80" t="str">
        <v>Y</v>
      </c>
      <c r="K36" s="80" t="str">
        <v>N</v>
      </c>
      <c r="L36" s="80">
        <f t="shared" si="0"/>
        <v>7</v>
      </c>
    </row>
    <row r="37" spans="2:12" s="80" customFormat="1" ht="75" customHeight="1" x14ac:dyDescent="0.25">
      <c r="B37" s="80">
        <v>46314</v>
      </c>
      <c r="C37" s="17" t="str">
        <v>26SW3</v>
      </c>
      <c r="D37" s="81" t="str">
        <v>19 Oct 2026</v>
      </c>
      <c r="E37" s="81" t="str">
        <v>09 Nov 2026</v>
      </c>
      <c r="F37" s="81" t="str">
        <v>07 Dec 2026</v>
      </c>
      <c r="G37" s="17" t="str">
        <v>Swabs
(Gram Positive Organisms)</v>
      </c>
      <c r="H37" s="17" t="str">
        <v>Sample Count: 2 
Format: 3 swabs each
Minor rehydration required</v>
      </c>
      <c r="I37" s="79" t="str">
        <v>Count (/swab) Available from 2026: Coagulase positive Staphylococcus spp., Listeria monocytogenes
Detection (/swab): Listeria monocytogenes, Coagulase positive Staphylococcus spp., Clostridium spp.</v>
      </c>
      <c r="J37" s="80" t="str">
        <v>Y</v>
      </c>
      <c r="K37" s="80" t="str">
        <v>N</v>
      </c>
      <c r="L37" s="80">
        <f t="shared" si="0"/>
        <v>7</v>
      </c>
    </row>
    <row r="38" spans="2:12" s="80" customFormat="1" ht="75" customHeight="1" x14ac:dyDescent="0.25">
      <c r="B38" s="80" t="str">
        <v/>
      </c>
      <c r="C38" s="17" t="str">
        <v/>
      </c>
      <c r="D38" s="81" t="str">
        <v/>
      </c>
      <c r="E38" s="81" t="str">
        <v/>
      </c>
      <c r="F38" s="81" t="str">
        <v/>
      </c>
      <c r="G38" s="17" t="str">
        <v/>
      </c>
      <c r="H38" s="17" t="str">
        <v>Potable Water and  Beverages</v>
      </c>
      <c r="I38" s="79" t="str">
        <v/>
      </c>
      <c r="J38" s="80" t="str">
        <v>Y</v>
      </c>
      <c r="K38" s="80" t="str">
        <v>Y</v>
      </c>
      <c r="L38" s="80">
        <f t="shared" si="0"/>
        <v>7</v>
      </c>
    </row>
    <row r="39" spans="2:12" s="80" customFormat="1" ht="75" customHeight="1" x14ac:dyDescent="0.25">
      <c r="B39" s="80">
        <v>46104</v>
      </c>
      <c r="C39" s="17" t="str">
        <v>26CSP-01</v>
      </c>
      <c r="D39" s="81" t="str">
        <v>23 Mar 2026</v>
      </c>
      <c r="E39" s="81" t="str">
        <v>13 Apr 2026</v>
      </c>
      <c r="F39" s="81" t="str">
        <v>25th of test month
(May to Oct)</v>
      </c>
      <c r="G39" s="17" t="str">
        <v>Simulated beverages and
clean drinking water</v>
      </c>
      <c r="H39" s="17" t="str">
        <v>Sample Count: 6
Format: Freeze-dried vial
Test 1 vial each month
Preparation: Reconstitute to obtain 1000 mL</v>
      </c>
      <c r="I39" s="79" t="str">
        <v>Count (cfu/mL): Plate count 21°C, Plate count 37°C
Count (cfu/100mL): Coliforms, Clostridium spp. (vegetative), Enterococcus spp., Thermotolerant (faecal) Coliforms, E. coli, Ps. aeruginosa, Pseudomonas spp., Yeast, Mould, Faecal Streptococcus spp.,
Coagulase positive Staphylococcus spp.</v>
      </c>
      <c r="J39" s="80" t="str">
        <v>Y</v>
      </c>
      <c r="K39" s="80" t="str">
        <v>N</v>
      </c>
      <c r="L39" s="80">
        <f t="shared" si="0"/>
        <v>7</v>
      </c>
    </row>
    <row r="40" spans="2:12" s="80" customFormat="1" ht="75" customHeight="1" x14ac:dyDescent="0.25">
      <c r="B40" s="80">
        <v>46286</v>
      </c>
      <c r="C40" s="17" t="str">
        <v>26CSP-02</v>
      </c>
      <c r="D40" s="81" t="str">
        <v>21 Sep 2026</v>
      </c>
      <c r="E40" s="81" t="str">
        <v>12 Oct 2026</v>
      </c>
      <c r="F40" s="81" t="str">
        <v>25th of test month
(Nov to Apr)</v>
      </c>
      <c r="G40" s="17" t="str">
        <v>Simulated beverages and
clean drinking water</v>
      </c>
      <c r="H40" s="17" t="str">
        <v>Sample Count: 6
Format: Freeze-dried vial
Test 1 vial each month
Preparation: Reconstitute to obtain 1000 mL</v>
      </c>
      <c r="I40" s="79" t="str">
        <v>Count (cfu/mL): Plate count 21°C, Plate count 37°C
Count (cfu/100mL): Coliforms, Clostridium spp. (vegetative), Enterococcus spp., Thermotolerant (faecal) Coliforms, E. coli, Ps. aeruginosa, Pseudomonas spp., Yeast, Mould, Faecal Streptococcus spp.,
Coagulase positive Staphylococcus spp.</v>
      </c>
      <c r="J40" s="80" t="str">
        <v>Y</v>
      </c>
      <c r="K40" s="80" t="str">
        <v>N</v>
      </c>
      <c r="L40" s="80">
        <f t="shared" si="0"/>
        <v>7</v>
      </c>
    </row>
    <row r="41" spans="2:12" s="80" customFormat="1" ht="75" customHeight="1" x14ac:dyDescent="0.25">
      <c r="B41" s="80" t="str">
        <v/>
      </c>
      <c r="C41" s="17" t="str">
        <v/>
      </c>
      <c r="D41" s="81" t="str">
        <v/>
      </c>
      <c r="E41" s="81" t="str">
        <v/>
      </c>
      <c r="F41" s="81" t="str">
        <v/>
      </c>
      <c r="G41" s="17" t="str">
        <v/>
      </c>
      <c r="H41" s="17" t="str">
        <v>Environmental Waters</v>
      </c>
      <c r="I41" s="79" t="str">
        <v/>
      </c>
      <c r="J41" s="80" t="str">
        <v>Y</v>
      </c>
      <c r="K41" s="80" t="str">
        <v>Y</v>
      </c>
      <c r="L41" s="80">
        <f t="shared" si="0"/>
        <v>7</v>
      </c>
    </row>
    <row r="42" spans="2:12" s="80" customFormat="1" ht="75" customHeight="1" x14ac:dyDescent="0.25">
      <c r="B42" s="80">
        <v>46118</v>
      </c>
      <c r="C42" s="17" t="str">
        <v>26EW-01</v>
      </c>
      <c r="D42" s="81" t="str">
        <v>06 Apr 2026</v>
      </c>
      <c r="E42" s="81" t="str">
        <v>27 Apr 2026</v>
      </c>
      <c r="F42" s="81" t="str">
        <v>Last day of test month
(Jun &amp; Sep)</v>
      </c>
      <c r="G42" s="17" t="str">
        <v>Simulated
Environmental Water</v>
      </c>
      <c r="H42" s="17" t="str">
        <v>Sample Count: 2 X 2
Format: Freeze-dried vial
Test each set in indicated month
Preparation: Reconstitute to obtain 800 mL</v>
      </c>
      <c r="I42" s="79" t="str">
        <v>Count (cfu/mL): Plate count 21°C, Plate count 37°C
Count (cfu/100mL): Coliforms, Enterococcus spp.,
E. coli, Ps. aeruginosa, Yeast, Mould,
Thermotolerant (faecal) Coliforms</v>
      </c>
      <c r="J42" s="80" t="str">
        <v>Y</v>
      </c>
      <c r="K42" s="80" t="str">
        <v>N</v>
      </c>
      <c r="L42" s="80">
        <f t="shared" si="0"/>
        <v>7</v>
      </c>
    </row>
    <row r="43" spans="2:12" s="80" customFormat="1" ht="75" customHeight="1" x14ac:dyDescent="0.25">
      <c r="B43" s="80">
        <v>46307</v>
      </c>
      <c r="C43" s="17" t="str">
        <v>26EW-02</v>
      </c>
      <c r="D43" s="81" t="str">
        <v>12 Oct 2026</v>
      </c>
      <c r="E43" s="81" t="str">
        <v>02 Nov 2026</v>
      </c>
      <c r="F43" s="81" t="str">
        <v>Last day of test month
(Dec &amp; Mar)</v>
      </c>
      <c r="G43" s="17" t="str">
        <v>Simulated
Environmental Water</v>
      </c>
      <c r="H43" s="17" t="str">
        <v>Sample Count: 2 X 2
Format: Freeze-dried vial
Test each set in indicated month
Preparation: Reconstitute to obtain 800 mL</v>
      </c>
      <c r="I43" s="79" t="str">
        <v>Count (cfu/mL): Plate count 21°C, Plate count 37°C
Count (cfu/100mL): Coliforms, Enterococcus spp.,
E. coli, Ps. aeruginosa, Yeast, Mould,
Thermotolerant (faecal) Coliforms</v>
      </c>
      <c r="J43" s="80" t="str">
        <v>Y</v>
      </c>
      <c r="K43" s="80" t="str">
        <v>N</v>
      </c>
      <c r="L43" s="80">
        <f t="shared" si="0"/>
        <v>7</v>
      </c>
    </row>
    <row r="44" spans="2:12" s="80" customFormat="1" ht="75" customHeight="1" x14ac:dyDescent="0.25">
      <c r="B44" s="80">
        <v>46279</v>
      </c>
      <c r="C44" s="17" t="str">
        <v>26SL1</v>
      </c>
      <c r="D44" s="81" t="str">
        <v>14 Sep 2026</v>
      </c>
      <c r="E44" s="81" t="str">
        <v>05 Oct 2026</v>
      </c>
      <c r="F44" s="81" t="str">
        <v>02 Nov 2026</v>
      </c>
      <c r="G44" s="17" t="str">
        <v>Sludge</v>
      </c>
      <c r="H44" s="17" t="str">
        <v>Sample Count: 3
Format: sludge plus vial
Rehydration required to provide 50g sludge</v>
      </c>
      <c r="I44" s="79" t="str">
        <v xml:space="preserve">Detection (/25 g): Salmonella spp.
Count (cfu/g):  E. coli, Plate Count, Thermotolerant (faecal) Coliforms </v>
      </c>
      <c r="J44" s="80" t="str">
        <v>Y</v>
      </c>
      <c r="K44" s="80" t="str">
        <v>N</v>
      </c>
      <c r="L44" s="80">
        <f t="shared" si="0"/>
        <v>7</v>
      </c>
    </row>
    <row r="45" spans="2:12" s="80" customFormat="1" ht="75" customHeight="1" x14ac:dyDescent="0.25">
      <c r="B45" s="80" t="str">
        <v/>
      </c>
      <c r="C45" s="17" t="str">
        <v/>
      </c>
      <c r="D45" s="81" t="str">
        <v/>
      </c>
      <c r="E45" s="81" t="str">
        <v/>
      </c>
      <c r="F45" s="81" t="str">
        <v/>
      </c>
      <c r="G45" s="17" t="str">
        <v/>
      </c>
      <c r="H45" s="17" t="str">
        <v>Legionella</v>
      </c>
      <c r="I45" s="79" t="str">
        <v/>
      </c>
      <c r="J45" s="80" t="str">
        <v>Y</v>
      </c>
      <c r="K45" s="80" t="str">
        <v>Y</v>
      </c>
      <c r="L45" s="80">
        <f t="shared" si="0"/>
        <v>7</v>
      </c>
    </row>
    <row r="46" spans="2:12" s="80" customFormat="1" ht="75" customHeight="1" x14ac:dyDescent="0.25">
      <c r="B46" s="80">
        <v>46062</v>
      </c>
      <c r="C46" s="17" t="str">
        <v>26LG1</v>
      </c>
      <c r="D46" s="81" t="str">
        <v>09 Feb 2026</v>
      </c>
      <c r="E46" s="81" t="str">
        <v>02 Mar 2026</v>
      </c>
      <c r="F46" s="81" t="str">
        <v>30 Mar 2026</v>
      </c>
      <c r="G46" s="17" t="str">
        <v xml:space="preserve">Simulated Sample </v>
      </c>
      <c r="H46" s="17" t="str">
        <v>Sample Count: 3
Format: Freeze-dried vial
Preparation: Reconstitute to obtain 100 mL</v>
      </c>
      <c r="I46" s="79" t="str">
        <v>Count (cfu/mL): Plate count 21°C, Plate count 37°C,
Legionella pneumophila (SG1, SG2-14), Total Legionella pneumophila, Legionella spp., Total Legionella</v>
      </c>
      <c r="J46" s="80" t="str">
        <v>Y</v>
      </c>
      <c r="K46" s="80" t="str">
        <v>N</v>
      </c>
      <c r="L46" s="80">
        <f t="shared" si="0"/>
        <v>7</v>
      </c>
    </row>
    <row r="47" spans="2:12" s="80" customFormat="1" ht="75" customHeight="1" x14ac:dyDescent="0.25">
      <c r="B47" s="80">
        <v>46188</v>
      </c>
      <c r="C47" s="17" t="str">
        <v>26LG2</v>
      </c>
      <c r="D47" s="81" t="str">
        <v>15 Jun 2026</v>
      </c>
      <c r="E47" s="81" t="str">
        <v>06 Jul 2026</v>
      </c>
      <c r="F47" s="81" t="str">
        <v>03 Aug 2026</v>
      </c>
      <c r="G47" s="17" t="str">
        <v xml:space="preserve">Simulated Sample </v>
      </c>
      <c r="H47" s="17" t="str">
        <v>Sample Count: 3
Format: Freeze-dried vial
Preparation: Reconstitute to obtain 100 mL</v>
      </c>
      <c r="I47" s="79" t="str">
        <v>Count (cfu/mL): Plate count 21°C, Plate count 37°C,
Legionella pneumophila (SG1, SG2-14), Total Legionella pneumophila, Legionella spp., Total Legionella</v>
      </c>
      <c r="J47" s="80" t="str">
        <v>Y</v>
      </c>
      <c r="K47" s="80" t="str">
        <v>N</v>
      </c>
      <c r="L47" s="80">
        <f t="shared" si="0"/>
        <v>7</v>
      </c>
    </row>
    <row r="48" spans="2:12" s="80" customFormat="1" ht="75" customHeight="1" x14ac:dyDescent="0.25">
      <c r="B48" s="80">
        <v>46188</v>
      </c>
      <c r="C48" s="17" t="str">
        <v>26LG2s (filtration)</v>
      </c>
      <c r="D48" s="81" t="str">
        <v>15 Jun 2026</v>
      </c>
      <c r="E48" s="81" t="str">
        <v>06 Jul 2026</v>
      </c>
      <c r="F48" s="81" t="str">
        <v>03 Aug 2026</v>
      </c>
      <c r="G48" s="17" t="str">
        <v xml:space="preserve">Simulated Sample </v>
      </c>
      <c r="H48" s="17" t="str">
        <v>Sample Count: 3
Format: Freeze-dried vial
Preparation: Reconstitute to obtain 2500 mL</v>
      </c>
      <c r="I48" s="79" t="str">
        <v>Count (cfu/1000 mL): Legionella pneumophila, Legionella spp., Total Legionella,  species and serogroup identification of targets</v>
      </c>
      <c r="J48" s="80" t="str">
        <v>Y</v>
      </c>
      <c r="K48" s="80" t="str">
        <v>N</v>
      </c>
      <c r="L48" s="80">
        <f t="shared" si="0"/>
        <v>7</v>
      </c>
    </row>
    <row r="49" spans="2:12" s="80" customFormat="1" ht="75" customHeight="1" x14ac:dyDescent="0.25">
      <c r="B49" s="80">
        <v>46293</v>
      </c>
      <c r="C49" s="17" t="str">
        <v>26LG3</v>
      </c>
      <c r="D49" s="81" t="str">
        <v>28 Sep 2026</v>
      </c>
      <c r="E49" s="81" t="str">
        <v>19 Oct 2026</v>
      </c>
      <c r="F49" s="81" t="str">
        <v>16 Nov 2026</v>
      </c>
      <c r="G49" s="17" t="str">
        <v xml:space="preserve">Simulated Sample </v>
      </c>
      <c r="H49" s="17" t="str">
        <v>Sample Count: 3
Format: Freeze-dried vial
Preparation: Reconstitute to obtain 100 mL</v>
      </c>
      <c r="I49" s="79" t="str">
        <v>Count (cfu/mL): Plate count 21°C, Plate count 37°C,
Legionella pneumophila (SG1, SG2-14), Total Legionella pneumophila, Legionella spp., Total Legionella</v>
      </c>
      <c r="J49" s="80" t="str">
        <v>Y</v>
      </c>
      <c r="K49" s="80" t="str">
        <v>N</v>
      </c>
      <c r="L49" s="80">
        <f t="shared" si="0"/>
        <v>7</v>
      </c>
    </row>
    <row r="50" spans="2:12" s="80" customFormat="1" ht="75" customHeight="1" x14ac:dyDescent="0.25">
      <c r="B50" s="80" t="str">
        <v/>
      </c>
      <c r="C50" s="17" t="str">
        <v/>
      </c>
      <c r="D50" s="81" t="str">
        <v/>
      </c>
      <c r="E50" s="81" t="str">
        <v/>
      </c>
      <c r="F50" s="81" t="str">
        <v/>
      </c>
      <c r="G50" s="17" t="str">
        <v/>
      </c>
      <c r="H50" s="17" t="str">
        <v>Pharmaceutical, Surgical and Cosmetics</v>
      </c>
      <c r="I50" s="79" t="str">
        <v/>
      </c>
      <c r="J50" s="80" t="str">
        <v>Y</v>
      </c>
      <c r="K50" s="80" t="str">
        <v>Y</v>
      </c>
      <c r="L50" s="80">
        <f t="shared" si="0"/>
        <v>7</v>
      </c>
    </row>
    <row r="51" spans="2:12" s="80" customFormat="1" ht="75" customHeight="1" x14ac:dyDescent="0.25">
      <c r="B51" s="80">
        <v>46139</v>
      </c>
      <c r="C51" s="17" t="str">
        <v>26ST1</v>
      </c>
      <c r="D51" s="81" t="str">
        <v>27 Apr 2026</v>
      </c>
      <c r="E51" s="81" t="str">
        <v>18 May 2026</v>
      </c>
      <c r="F51" s="81" t="str">
        <v>15 Jun 2026</v>
      </c>
      <c r="G51" s="17" t="str">
        <v>Solid materials
e.g., dressings</v>
      </c>
      <c r="H51" s="17" t="str">
        <v>Sample Count: 3
Preparation: NONE
Test as received</v>
      </c>
      <c r="I51" s="79" t="str">
        <v>Applicable to both Commercial and Surgical Sterility testing
It is expected participants ensure the samples are free from aerobic, anaerobic and fungal contaminants</v>
      </c>
      <c r="J51" s="80" t="str">
        <v>Y</v>
      </c>
      <c r="K51" s="80" t="str">
        <v>N</v>
      </c>
      <c r="L51" s="80">
        <f t="shared" si="0"/>
        <v>7</v>
      </c>
    </row>
    <row r="52" spans="2:12" s="80" customFormat="1" ht="75" customHeight="1" x14ac:dyDescent="0.25">
      <c r="B52" s="80">
        <v>46083</v>
      </c>
      <c r="C52" s="17" t="str">
        <v>26PH1</v>
      </c>
      <c r="D52" s="81" t="str">
        <v>02 Mar 2026</v>
      </c>
      <c r="E52" s="81" t="str">
        <v>23 Mar 2026</v>
      </c>
      <c r="F52" s="81" t="str">
        <v>20 Apr 2026</v>
      </c>
      <c r="G52" s="17" t="str">
        <v>Lotion</v>
      </c>
      <c r="H52" s="17" t="str">
        <v>Sample Count: 3
Format: Lotion and vial
Preparation: Combine lotion and vial prior to testing</v>
      </c>
      <c r="I52" s="79" t="str">
        <v xml:space="preserve">Count (cfu/g): Yeast, Mould, Total Yeast &amp; Mould,
Total aerobic microbial count (TAMC), Total combined yeast &amp; mould count (TYMC)
Detection (/10g, and 1g):
Candida albicans, Coagulase positive Staphylococcus spp., E. coli,  Ps. aeruginosa </v>
      </c>
      <c r="J52" s="80" t="str">
        <v>Y</v>
      </c>
      <c r="K52" s="80" t="str">
        <v>N</v>
      </c>
      <c r="L52" s="80">
        <f t="shared" si="0"/>
        <v>7</v>
      </c>
    </row>
    <row r="53" spans="2:12" s="80" customFormat="1" ht="75" customHeight="1" x14ac:dyDescent="0.25">
      <c r="B53" s="80">
        <v>46174</v>
      </c>
      <c r="C53" s="17" t="str">
        <v>26PH2</v>
      </c>
      <c r="D53" s="81" t="str">
        <v>01 Jun 2026</v>
      </c>
      <c r="E53" s="81" t="str">
        <v>22 Jun 2026</v>
      </c>
      <c r="F53" s="81" t="str">
        <v>20 Jul 2026</v>
      </c>
      <c r="G53" s="17" t="str">
        <v>Herbal tea</v>
      </c>
      <c r="H53" s="17" t="str">
        <v>Sample Count: 3
Format: 130g herbal tea
Preparation: NONE
Test as received</v>
      </c>
      <c r="I53" s="79" t="str">
        <v xml:space="preserve">Count (cfu/g): Yeast, Mould, Total Yeast &amp; Mould,
Total aerobic microbial count (TAMC), Total combined yeast &amp; mould count (TYMC)
Detection (/10g and /1g): E. coli, Salmonella spp., Coagulase positive Staphylococcus spp.,
Clostridium perfringens, Clostridium spp., Pseudomonas aeruginosa </v>
      </c>
      <c r="J53" s="80" t="str">
        <v>Y</v>
      </c>
      <c r="K53" s="80" t="str">
        <v>N</v>
      </c>
      <c r="L53" s="80">
        <f t="shared" si="0"/>
        <v>7</v>
      </c>
    </row>
    <row r="54" spans="2:12" s="80" customFormat="1" ht="75" customHeight="1" x14ac:dyDescent="0.25">
      <c r="B54" s="80">
        <v>46272</v>
      </c>
      <c r="C54" s="17" t="str">
        <v>26PH3</v>
      </c>
      <c r="D54" s="81" t="str">
        <v>07 Sep 2026</v>
      </c>
      <c r="E54" s="81" t="str">
        <v>28 Sep 2026</v>
      </c>
      <c r="F54" s="81" t="str">
        <v>26 Oct 2026</v>
      </c>
      <c r="G54" s="17" t="str">
        <v>Capsules
Unpressed Tablet</v>
      </c>
      <c r="H54" s="17" t="str">
        <v>Sample Count: 3
Format: 130g capsule and unpressed tablet
Preparation: NONE
Test as received</v>
      </c>
      <c r="I54" s="79" t="str">
        <v>Count (cfu/g): Yeast, Mould, Total Yeast &amp; Mould,
Total aerobic microbial count (TAMC), Total combined yeast &amp; mould count (TYMC)
Detection (/10g and /1g): Candida albicans, E. coli, Ps. aeruginosa, Pseudomonas spp., Salmonella spp.,
Coagulase positive Staphylococcus spp., Gram negative bacteria (bile tolerant)</v>
      </c>
      <c r="J54" s="80" t="str">
        <v>Y</v>
      </c>
      <c r="K54" s="80" t="str">
        <v>N</v>
      </c>
      <c r="L54" s="80">
        <f t="shared" si="0"/>
        <v>7</v>
      </c>
    </row>
    <row r="55" spans="2:12" s="80" customFormat="1" ht="75" customHeight="1" x14ac:dyDescent="0.25">
      <c r="B55" s="80" t="str">
        <v/>
      </c>
      <c r="C55" s="17" t="str">
        <v/>
      </c>
      <c r="D55" s="81" t="str">
        <v/>
      </c>
      <c r="E55" s="81" t="str">
        <v/>
      </c>
      <c r="F55" s="81" t="str">
        <v/>
      </c>
      <c r="G55" s="17" t="str">
        <v/>
      </c>
      <c r="H55" s="17" t="str">
        <v>Veterinary</v>
      </c>
      <c r="I55" s="79" t="str">
        <v/>
      </c>
      <c r="J55" s="80" t="str">
        <v>Y</v>
      </c>
      <c r="K55" s="80" t="str">
        <v>Y</v>
      </c>
      <c r="L55" s="80">
        <f t="shared" si="0"/>
        <v>7</v>
      </c>
    </row>
    <row r="56" spans="2:12" s="80" customFormat="1" ht="75" customHeight="1" x14ac:dyDescent="0.25">
      <c r="B56" s="80">
        <v>45985</v>
      </c>
      <c r="C56" s="17" t="str">
        <v>26VMS-01</v>
      </c>
      <c r="D56" s="81" t="str">
        <v>24 Nov 2025</v>
      </c>
      <c r="E56" s="81" t="str">
        <v>15 Dec 2025</v>
      </c>
      <c r="F56" s="81" t="str">
        <v>Last day of test month
(Jan to Jun)</v>
      </c>
      <c r="G56" s="17" t="str">
        <v xml:space="preserve">Simulated Sample </v>
      </c>
      <c r="H56" s="17" t="str">
        <v>Sample Count: 6
Format: Freeze-dried vial
Test 1 vial each month
Preparation: Reconstitute prior to testing</v>
      </c>
      <c r="I56" s="79" t="str">
        <v>Antibiotic Sensitivity, Organism Identification, Biochemical tests</v>
      </c>
      <c r="J56" s="80" t="str">
        <v>Y</v>
      </c>
      <c r="K56" s="80" t="str">
        <v>N</v>
      </c>
      <c r="L56" s="80">
        <f t="shared" si="0"/>
        <v>7</v>
      </c>
    </row>
    <row r="57" spans="2:12" s="80" customFormat="1" ht="75" customHeight="1" x14ac:dyDescent="0.25">
      <c r="B57" s="80">
        <v>46181</v>
      </c>
      <c r="C57" s="17" t="str">
        <v>26VMS-02</v>
      </c>
      <c r="D57" s="81" t="str">
        <v>08 Jun 2026</v>
      </c>
      <c r="E57" s="81" t="str">
        <v>29 Jun 2026</v>
      </c>
      <c r="F57" s="81" t="str">
        <v>Last day of test month
(Jul to Dec)</v>
      </c>
      <c r="G57" s="17" t="str">
        <v xml:space="preserve">Simulated Sample </v>
      </c>
      <c r="H57" s="17" t="str">
        <v>Sample Count: 6
Format: Freeze-dried vial
Test 1 vial each month
Preparation: Reconstitute prior to testing</v>
      </c>
      <c r="I57" s="79" t="str">
        <v>Antibiotic Sensitivity, Organism Identification, Biochemical tests</v>
      </c>
      <c r="J57" s="80" t="str">
        <v>Y</v>
      </c>
      <c r="K57" s="80" t="str">
        <v>N</v>
      </c>
      <c r="L57" s="80">
        <f t="shared" si="0"/>
        <v>7</v>
      </c>
    </row>
    <row r="58" spans="2:12" s="80" customFormat="1" ht="75" customHeight="1" x14ac:dyDescent="0.25">
      <c r="C58" s="17"/>
      <c r="D58" s="81"/>
      <c r="E58" s="81"/>
      <c r="F58" s="81"/>
      <c r="G58" s="17"/>
      <c r="H58" s="17"/>
      <c r="I58" s="79"/>
      <c r="L58" s="80">
        <f t="shared" si="0"/>
        <v>0</v>
      </c>
    </row>
    <row r="59" spans="2:12" ht="75" customHeight="1" x14ac:dyDescent="0.25">
      <c r="D59"/>
      <c r="E59"/>
      <c r="F59"/>
      <c r="G59"/>
      <c r="H59"/>
      <c r="I59"/>
    </row>
    <row r="60" spans="2:12" ht="75" customHeight="1" x14ac:dyDescent="0.25">
      <c r="C60" s="14"/>
      <c r="D60" s="15"/>
      <c r="E60" s="15"/>
      <c r="F60" s="15"/>
      <c r="G60" s="16"/>
      <c r="H60" s="17"/>
      <c r="I60" s="16"/>
    </row>
    <row r="61" spans="2:12" ht="75" customHeight="1" x14ac:dyDescent="0.25">
      <c r="C61" s="14"/>
      <c r="D61" s="15"/>
      <c r="E61" s="15"/>
      <c r="F61" s="15"/>
      <c r="G61" s="16"/>
      <c r="H61" s="17"/>
      <c r="I61" s="16"/>
    </row>
    <row r="62" spans="2:12" ht="75" customHeight="1" x14ac:dyDescent="0.25">
      <c r="C62" s="14"/>
      <c r="D62" s="15"/>
      <c r="E62" s="15"/>
      <c r="F62" s="15"/>
      <c r="G62" s="16"/>
      <c r="H62" s="17"/>
      <c r="I62" s="16"/>
    </row>
    <row r="63" spans="2:12" x14ac:dyDescent="0.25">
      <c r="C63" s="14"/>
      <c r="D63" s="15"/>
      <c r="E63" s="15"/>
      <c r="F63" s="15"/>
      <c r="G63" s="16"/>
      <c r="H63" s="17"/>
      <c r="I63" s="16"/>
    </row>
    <row r="64" spans="2:12" x14ac:dyDescent="0.25">
      <c r="C64" s="14"/>
      <c r="D64" s="15"/>
      <c r="E64" s="15"/>
      <c r="F64" s="15"/>
      <c r="G64" s="16"/>
      <c r="H64" s="17"/>
      <c r="I64" s="16"/>
    </row>
    <row r="65" spans="3:9" x14ac:dyDescent="0.25">
      <c r="C65" s="14"/>
      <c r="D65" s="15"/>
      <c r="E65" s="15"/>
      <c r="F65" s="15"/>
      <c r="G65" s="16"/>
      <c r="H65" s="17"/>
      <c r="I65" s="16"/>
    </row>
  </sheetData>
  <sheetProtection algorithmName="SHA-512" hashValue="8a5D3gZr7fTU8g1pYyewQ+6zvSM4ncNhUxozhVXV18RoKYjoq53POOx++6Kb9XXb1y1eL6DmbThJDrvkTGxkzA==" saltValue="vdAPutENZ+URpNEHa7mwKQ==" spinCount="100000" sheet="1" selectLockedCells="1"/>
  <mergeCells count="4">
    <mergeCell ref="C1:I1"/>
    <mergeCell ref="C4:I4"/>
    <mergeCell ref="C3:D3"/>
    <mergeCell ref="E3:F3"/>
  </mergeCells>
  <conditionalFormatting sqref="C7:C58">
    <cfRule type="expression" dxfId="4" priority="3">
      <formula>NOT($H7="")</formula>
    </cfRule>
  </conditionalFormatting>
  <conditionalFormatting sqref="C7:I58">
    <cfRule type="expression" dxfId="3" priority="6">
      <formula>AND(NOT($H7=""),$L7&gt;0)</formula>
    </cfRule>
    <cfRule type="expression" dxfId="2" priority="9">
      <formula>$K7="Y"</formula>
    </cfRule>
  </conditionalFormatting>
  <conditionalFormatting sqref="I7">
    <cfRule type="expression" dxfId="1" priority="2">
      <formula>NOT($H7="")</formula>
    </cfRule>
  </conditionalFormatting>
  <conditionalFormatting sqref="I7:I58">
    <cfRule type="expression" dxfId="0" priority="1">
      <formula>NOT($H7="")</formula>
    </cfRule>
  </conditionalFormatting>
  <dataValidations xWindow="344" yWindow="474" count="2">
    <dataValidation type="list" errorStyle="warning" allowBlank="1" showInputMessage="1" showErrorMessage="1" errorTitle="Year Selection Error" error="Please select a year from the drop-down list." promptTitle="Select PT Schedule Year" prompt="_x000a_Using the drop-down list, please select the required PT Year." sqref="H3" xr:uid="{DEA425CD-0ACA-49CD-88F4-312790F3B6DD}">
      <formula1>Years</formula1>
    </dataValidation>
    <dataValidation type="list" errorStyle="warning" showInputMessage="1" showErrorMessage="1" promptTitle="PT Program Display Sequence" prompt="_x000a_Using the drop-down list, please select the desired PT Program display sequence._x000a__x000a_  - by Program Category or_x000a_  - by Program Date" sqref="E3:F3" xr:uid="{A3D13202-6EF0-4191-B032-E882086A6C7E}">
      <formula1>"Program Category, Program Date"</formula1>
    </dataValidation>
  </dataValidations>
  <printOptions horizontalCentered="1" verticalCentered="1"/>
  <pageMargins left="0.70866141732283472" right="0.70866141732283472" top="0.74803149606299213" bottom="0.74803149606299213" header="0.31496062992125984" footer="0.31496062992125984"/>
  <pageSetup paperSize="9" scale="50" fitToHeight="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PTData</vt:lpstr>
      <vt:lpstr>Years</vt:lpstr>
      <vt:lpstr>PerpetualSchedule</vt:lpstr>
      <vt:lpstr>PerpetualSchedule!Print_Area</vt:lpstr>
      <vt:lpstr>PerpetualSchedule!Print_Titles</vt:lpstr>
      <vt:lpstr>Years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ingridflemming</dc:creator>
  <cp:lastModifiedBy>John Flemming (IFM Quality Services)</cp:lastModifiedBy>
  <cp:lastPrinted>2024-09-02T01:47:49Z</cp:lastPrinted>
  <dcterms:created xsi:type="dcterms:W3CDTF">2020-08-24T06:01:06Z</dcterms:created>
  <dcterms:modified xsi:type="dcterms:W3CDTF">2025-09-21T21:11:39Z</dcterms:modified>
</cp:coreProperties>
</file>